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4"/>
  <workbookPr/>
  <mc:AlternateContent xmlns:mc="http://schemas.openxmlformats.org/markup-compatibility/2006">
    <mc:Choice Requires="x15">
      <x15ac:absPath xmlns:x15ac="http://schemas.microsoft.com/office/spreadsheetml/2010/11/ac" url="Z:\PROGRAMATISMOU\ΚΟΚΚΑΛΙΑΡΗΣ\"/>
    </mc:Choice>
  </mc:AlternateContent>
  <xr:revisionPtr revIDLastSave="0" documentId="13_ncr:1_{3798D623-8751-438D-9305-4DBD1836AF71}" xr6:coauthVersionLast="36" xr6:coauthVersionMax="36" xr10:uidLastSave="{00000000-0000-0000-0000-000000000000}"/>
  <bookViews>
    <workbookView xWindow="0" yWindow="0" windowWidth="21600" windowHeight="9600" tabRatio="618" activeTab="2" xr2:uid="{00000000-000D-0000-FFFF-FFFF00000000}"/>
  </bookViews>
  <sheets>
    <sheet name="Γράφημα1" sheetId="1" r:id="rId1"/>
    <sheet name="ΣΥΓΚΕΝΤΡΩΤΙΚΑ" sheetId="2" r:id="rId2"/>
    <sheet name="1η ΦΑΣΗ ΠΑΡΑΚΟΛ." sheetId="3" r:id="rId3"/>
    <sheet name="3η ΦΑΣΗ ΠΑΡΑΚΟΛ." sheetId="5" r:id="rId4"/>
    <sheet name="ΠΛΗΡΩΜΕΣ" sheetId="6" state="hidden" r:id="rId5"/>
    <sheet name="Φύλλο3" sheetId="7" r:id="rId6"/>
  </sheets>
  <externalReferences>
    <externalReference r:id="rId7"/>
    <externalReference r:id="rId8"/>
  </externalReferences>
  <definedNames>
    <definedName name="__xlnm._FilterDatabase" localSheetId="2">'1η ΦΑΣΗ ΠΑΡΑΚΟΛ.'!$A$4:$V$4</definedName>
    <definedName name="__xlnm._FilterDatabase" localSheetId="3">'3η ΦΑΣΗ ΠΑΡΑΚΟΛ.'!$A$5:$O$5</definedName>
    <definedName name="__xlnm._FilterDatabase" localSheetId="4">ΠΛΗΡΩΜΕΣ!$A$6:$AH$154</definedName>
    <definedName name="__xlnm._FilterDatabase_1">'1η ΦΑΣΗ ΠΑΡΑΚΟΛ.'!$A$4:$V$4</definedName>
    <definedName name="__xlnm._FilterDatabase_1_1">'3η ΦΑΣΗ ΠΑΡΑΚΟΛ.'!$A$5:$O$5</definedName>
    <definedName name="__xlnm._FilterDatabase_2">ΠΛΗΡΩΜΕΣ!$A$6:$AH$154</definedName>
    <definedName name="__xlnm._FilterDatabase_3">#REF!</definedName>
    <definedName name="__xlnm._FilterDatabase_4">#REF!</definedName>
    <definedName name="__xlnm.Print_Titles" localSheetId="2">('1η ΦΑΣΗ ΠΑΡΑΚΟΛ.'!$B:$B,'1η ΦΑΣΗ ΠΑΡΑΚΟΛ.'!$4:$4)</definedName>
    <definedName name="__xlnm.Print_Titles" localSheetId="3">'3η ΦΑΣΗ ΠΑΡΑΚΟΛ.'!$4:$5</definedName>
    <definedName name="_xlnm._FilterDatabase" localSheetId="2" hidden="1">'1η ΦΑΣΗ ΠΑΡΑΚΟΛ.'!$A$4:$V$87</definedName>
    <definedName name="_xlnm._FilterDatabase" localSheetId="3" hidden="1">'3η ΦΑΣΗ ΠΑΡΑΚΟΛ.'!$A$6:$Z$218</definedName>
    <definedName name="_xlnm._FilterDatabase" localSheetId="4" hidden="1">ΠΛΗΡΩΜΕΣ!$A$6:$JD$6</definedName>
    <definedName name="Excel_BuiltIn__FilterDatabase" localSheetId="3">'3η ΦΑΣΗ ΠΑΡΑΚΟΛ.'!$A$5:$O$5</definedName>
    <definedName name="Excel_BuiltIn__FilterDatabase" localSheetId="4">ΠΛΗΡΩΜΕΣ!$A$6:$AH$154</definedName>
    <definedName name="Lia">NA()</definedName>
    <definedName name="_xlnm.Print_Area" localSheetId="2">'1η ΦΑΣΗ ΠΑΡΑΚΟΛ.'!$A$1:$V$28</definedName>
    <definedName name="_xlnm.Print_Area" localSheetId="3">'3η ΦΑΣΗ ΠΑΡΑΚΟΛ.'!$A$1:$Q$220</definedName>
    <definedName name="_xlnm.Print_Area" localSheetId="0">Γράφημα1!$A$1:$P$40</definedName>
    <definedName name="_xlnm.Print_Area" localSheetId="4">ΠΛΗΡΩΜΕΣ!$A$1:$JD$611</definedName>
    <definedName name="_xlnm.Print_Area" localSheetId="1">ΣΥΓΚΕΝΤΡΩΤΙΚΑ!$A$1:$S$54</definedName>
    <definedName name="_xlnm.Print_Titles" localSheetId="2">('1η ΦΑΣΗ ΠΑΡΑΚΟΛ.'!$B:$B,'1η ΦΑΣΗ ΠΑΡΑΚΟΛ.'!$4:$4)</definedName>
    <definedName name="_xlnm.Print_Titles" localSheetId="3">'3η ΦΑΣΗ ΠΑΡΑΚΟΛ.'!$4:$5</definedName>
    <definedName name="Source">NA()</definedName>
    <definedName name="Source1">NA()</definedName>
    <definedName name="Source2">NA()</definedName>
    <definedName name="Source3">NA()</definedName>
    <definedName name="Source4">NA()</definedName>
    <definedName name="Sousdfg">NA()</definedName>
    <definedName name="Z_7A213D37_28C0_4BD3_9D3E_FCCF54C67B26_.wvu.FilterData" localSheetId="2">'1η ΦΑΣΗ ΠΑΡΑΚΟΛ.'!$A$4:$V$4</definedName>
    <definedName name="Z_7A213D37_28C0_4BD3_9D3E_FCCF54C67B26_.wvu.FilterData" localSheetId="3">'3η ΦΑΣΗ ΠΑΡΑΚΟΛ.'!$A$5:$O$5</definedName>
    <definedName name="Z_7A213D37_28C0_4BD3_9D3E_FCCF54C67B26_.wvu.FilterData" localSheetId="4">ΠΛΗΡΩΜΕΣ!$A$6:$AH$154</definedName>
    <definedName name="Z_7A213D37_28C0_4BD3_9D3E_FCCF54C67B26_.wvu.PrintTitles" localSheetId="2">('1η ΦΑΣΗ ΠΑΡΑΚΟΛ.'!$B:$B,'1η ΦΑΣΗ ΠΑΡΑΚΟΛ.'!$4:$4)</definedName>
    <definedName name="Z_7A213D37_28C0_4BD3_9D3E_FCCF54C67B26_.wvu.PrintTitles" localSheetId="3">'3η ΦΑΣΗ ΠΑΡΑΚΟΛ.'!$4:$5</definedName>
    <definedName name="Z_7A213D37_28C0_4BD3_9D3E_FCCF54C67B26_.wvu.Rows" localSheetId="4">ΠΛΗΡΩΜΕΣ!$4:$4</definedName>
  </definedNames>
  <calcPr calcId="191029"/>
</workbook>
</file>

<file path=xl/calcChain.xml><?xml version="1.0" encoding="utf-8"?>
<calcChain xmlns="http://schemas.openxmlformats.org/spreadsheetml/2006/main">
  <c r="E50" i="2" l="1"/>
  <c r="E51" i="2"/>
  <c r="E48" i="2" l="1"/>
  <c r="E47" i="2"/>
  <c r="C47" i="2"/>
  <c r="C48" i="2"/>
  <c r="E17" i="2" l="1"/>
  <c r="O31" i="5" l="1"/>
  <c r="O32" i="5"/>
  <c r="O42" i="5"/>
  <c r="O50" i="5"/>
  <c r="O51" i="5"/>
  <c r="O52" i="5"/>
  <c r="O53" i="5"/>
  <c r="O54" i="5"/>
  <c r="O74" i="5"/>
  <c r="O75" i="5"/>
  <c r="O76" i="5"/>
  <c r="O77" i="5"/>
  <c r="O78" i="5"/>
  <c r="O79" i="5"/>
  <c r="O80" i="5"/>
  <c r="O81" i="5"/>
  <c r="O82" i="5"/>
  <c r="O83" i="5"/>
  <c r="O97" i="5"/>
  <c r="O98" i="5"/>
  <c r="O99" i="5"/>
  <c r="O101" i="5"/>
  <c r="O105" i="5"/>
  <c r="O107" i="5"/>
  <c r="O111" i="5"/>
  <c r="O116" i="5"/>
  <c r="O122" i="5"/>
  <c r="O124" i="5"/>
  <c r="O125" i="5"/>
  <c r="O131" i="5"/>
  <c r="O134" i="5"/>
  <c r="O137" i="5"/>
  <c r="O140" i="5"/>
  <c r="O142" i="5"/>
  <c r="O143" i="5"/>
  <c r="O146" i="5"/>
  <c r="O149" i="5"/>
  <c r="O151" i="5"/>
  <c r="O153" i="5"/>
  <c r="O154" i="5"/>
  <c r="O158" i="5"/>
  <c r="O160" i="5"/>
  <c r="O163" i="5"/>
  <c r="O164" i="5"/>
  <c r="O165" i="5"/>
  <c r="O166" i="5"/>
  <c r="O167" i="5"/>
  <c r="O168" i="5"/>
  <c r="O171" i="5"/>
  <c r="O173" i="5"/>
  <c r="O175" i="5"/>
  <c r="O176" i="5"/>
  <c r="O178" i="5"/>
  <c r="O179" i="5"/>
  <c r="O181" i="5"/>
  <c r="O182" i="5"/>
  <c r="O183" i="5"/>
  <c r="O184" i="5"/>
  <c r="O186" i="5"/>
  <c r="O188" i="5"/>
  <c r="O190" i="5"/>
  <c r="O191" i="5"/>
  <c r="O193" i="5"/>
  <c r="O194" i="5"/>
  <c r="O196" i="5"/>
  <c r="O198" i="5"/>
  <c r="O199" i="5"/>
  <c r="O200" i="5"/>
  <c r="O202" i="5"/>
  <c r="O204" i="5"/>
  <c r="O206" i="5"/>
  <c r="O208" i="5"/>
  <c r="O210" i="5"/>
  <c r="O211" i="5"/>
  <c r="O212" i="5"/>
  <c r="O213" i="5"/>
  <c r="O214" i="5"/>
  <c r="O216" i="5"/>
  <c r="O217" i="5"/>
  <c r="O218" i="5"/>
  <c r="L197" i="5"/>
  <c r="M197" i="5"/>
  <c r="N197" i="5"/>
  <c r="N171" i="5"/>
  <c r="L152" i="5"/>
  <c r="N151" i="5"/>
  <c r="N149" i="5"/>
  <c r="L147" i="5"/>
  <c r="K147" i="5"/>
  <c r="N146" i="5"/>
  <c r="L144" i="5"/>
  <c r="K144" i="5"/>
  <c r="N143" i="5"/>
  <c r="N142" i="5"/>
  <c r="L141" i="5"/>
  <c r="M141" i="5"/>
  <c r="K141" i="5"/>
  <c r="N140" i="5"/>
  <c r="L138" i="5"/>
  <c r="K138" i="5"/>
  <c r="L135" i="5"/>
  <c r="K135" i="5"/>
  <c r="E26" i="2"/>
  <c r="N217" i="5"/>
  <c r="N218" i="5"/>
  <c r="N216" i="5"/>
  <c r="L215" i="5"/>
  <c r="M215" i="5"/>
  <c r="K215" i="5"/>
  <c r="B215" i="5"/>
  <c r="N211" i="5"/>
  <c r="N212" i="5"/>
  <c r="N213" i="5"/>
  <c r="N214" i="5"/>
  <c r="N210" i="5"/>
  <c r="L209" i="5"/>
  <c r="M209" i="5"/>
  <c r="K209" i="5"/>
  <c r="B209" i="5"/>
  <c r="O197" i="5" l="1"/>
  <c r="O215" i="5"/>
  <c r="O141" i="5"/>
  <c r="O209" i="5"/>
  <c r="N141" i="5"/>
  <c r="N209" i="5"/>
  <c r="N215" i="5"/>
  <c r="L207" i="5"/>
  <c r="M207" i="5"/>
  <c r="N207" i="5"/>
  <c r="K208" i="5"/>
  <c r="K207" i="5" s="1"/>
  <c r="B207" i="5"/>
  <c r="B208" i="5" s="1"/>
  <c r="N205" i="5"/>
  <c r="L205" i="5"/>
  <c r="M205" i="5"/>
  <c r="O205" i="5" s="1"/>
  <c r="K205" i="5"/>
  <c r="B205" i="5"/>
  <c r="B206" i="5" s="1"/>
  <c r="L203" i="5"/>
  <c r="M203" i="5"/>
  <c r="N203" i="5"/>
  <c r="K203" i="5"/>
  <c r="B203" i="5"/>
  <c r="B204" i="5" s="1"/>
  <c r="N202" i="5"/>
  <c r="N201" i="5" s="1"/>
  <c r="M201" i="5"/>
  <c r="L201" i="5"/>
  <c r="K201" i="5"/>
  <c r="B201" i="5"/>
  <c r="B202" i="5" s="1"/>
  <c r="K197" i="5"/>
  <c r="B197" i="5"/>
  <c r="N196" i="5"/>
  <c r="N195" i="5" s="1"/>
  <c r="L195" i="5"/>
  <c r="M195" i="5"/>
  <c r="K195" i="5"/>
  <c r="B195" i="5"/>
  <c r="B196" i="5" s="1"/>
  <c r="N194" i="5"/>
  <c r="N193" i="5"/>
  <c r="L192" i="5"/>
  <c r="M192" i="5"/>
  <c r="K192" i="5"/>
  <c r="B192" i="5"/>
  <c r="L189" i="5"/>
  <c r="M189" i="5"/>
  <c r="K189" i="5"/>
  <c r="N191" i="5"/>
  <c r="N190" i="5"/>
  <c r="B189" i="5"/>
  <c r="K185" i="5"/>
  <c r="N186" i="5"/>
  <c r="N185" i="5" s="1"/>
  <c r="M185" i="5"/>
  <c r="L185" i="5"/>
  <c r="L187" i="5"/>
  <c r="M187" i="5"/>
  <c r="N187" i="5"/>
  <c r="K187" i="5"/>
  <c r="B187" i="5"/>
  <c r="B188" i="5" s="1"/>
  <c r="B185" i="5"/>
  <c r="B186" i="5" s="1"/>
  <c r="N181" i="5"/>
  <c r="N180" i="5" s="1"/>
  <c r="L180" i="5"/>
  <c r="M180" i="5"/>
  <c r="K180" i="5"/>
  <c r="B180" i="5"/>
  <c r="N179" i="5"/>
  <c r="N178" i="5"/>
  <c r="L177" i="5"/>
  <c r="M177" i="5"/>
  <c r="K177" i="5"/>
  <c r="B177" i="5"/>
  <c r="B178" i="5" s="1"/>
  <c r="N176" i="5"/>
  <c r="N175" i="5"/>
  <c r="L174" i="5"/>
  <c r="M174" i="5"/>
  <c r="O174" i="5" s="1"/>
  <c r="K174" i="5"/>
  <c r="B174" i="5"/>
  <c r="L150" i="5"/>
  <c r="M150" i="5"/>
  <c r="N150" i="5"/>
  <c r="L169" i="5"/>
  <c r="K169" i="5"/>
  <c r="N168" i="5"/>
  <c r="N167" i="5"/>
  <c r="N166" i="5"/>
  <c r="N165" i="5"/>
  <c r="N164" i="5"/>
  <c r="N163" i="5"/>
  <c r="E161" i="5"/>
  <c r="F161" i="5"/>
  <c r="G161" i="5"/>
  <c r="H161" i="5"/>
  <c r="I161" i="5"/>
  <c r="J161" i="5"/>
  <c r="K161" i="5"/>
  <c r="L161" i="5"/>
  <c r="N160" i="5"/>
  <c r="N159" i="5" s="1"/>
  <c r="L159" i="5"/>
  <c r="M159" i="5"/>
  <c r="O159" i="5" s="1"/>
  <c r="B159" i="5"/>
  <c r="B160" i="5" s="1"/>
  <c r="N153" i="5"/>
  <c r="K110" i="5"/>
  <c r="L156" i="5"/>
  <c r="N158" i="5"/>
  <c r="N173" i="5"/>
  <c r="N172" i="5" s="1"/>
  <c r="L172" i="5"/>
  <c r="M172" i="5"/>
  <c r="K172" i="5"/>
  <c r="B172" i="5"/>
  <c r="B173" i="5" s="1"/>
  <c r="K46" i="5"/>
  <c r="O192" i="5" l="1"/>
  <c r="O195" i="5"/>
  <c r="O172" i="5"/>
  <c r="O189" i="5"/>
  <c r="O177" i="5"/>
  <c r="O203" i="5"/>
  <c r="O185" i="5"/>
  <c r="O207" i="5"/>
  <c r="O201" i="5"/>
  <c r="O150" i="5"/>
  <c r="O180" i="5"/>
  <c r="O187" i="5"/>
  <c r="N189" i="5"/>
  <c r="N177" i="5"/>
  <c r="N192" i="5"/>
  <c r="N174" i="5"/>
  <c r="B161" i="5"/>
  <c r="K132" i="5"/>
  <c r="L132" i="5"/>
  <c r="L129" i="5"/>
  <c r="K129" i="5"/>
  <c r="A571" i="6"/>
  <c r="A566" i="6"/>
  <c r="K126" i="5"/>
  <c r="L126" i="5"/>
  <c r="M123" i="5"/>
  <c r="N123" i="5"/>
  <c r="L123" i="5"/>
  <c r="K123" i="5"/>
  <c r="M121" i="5"/>
  <c r="N122" i="5"/>
  <c r="L121" i="5"/>
  <c r="AB480" i="6"/>
  <c r="N116" i="5"/>
  <c r="L115" i="5"/>
  <c r="K115" i="5"/>
  <c r="M109" i="5"/>
  <c r="O109" i="5" s="1"/>
  <c r="T419" i="6"/>
  <c r="AG371" i="6"/>
  <c r="O121" i="5" l="1"/>
  <c r="O123" i="5"/>
  <c r="N121" i="5"/>
  <c r="X437" i="6"/>
  <c r="N54" i="5"/>
  <c r="N53" i="5"/>
  <c r="N52" i="5"/>
  <c r="N51" i="5"/>
  <c r="N50" i="5"/>
  <c r="L48" i="5"/>
  <c r="K48" i="5"/>
  <c r="L46" i="5"/>
  <c r="L44" i="5"/>
  <c r="K45" i="5"/>
  <c r="L45" i="5" s="1"/>
  <c r="K16" i="5"/>
  <c r="E20" i="2" l="1"/>
  <c r="E45" i="2" l="1"/>
  <c r="P84" i="3"/>
  <c r="P82" i="3"/>
  <c r="P81" i="3"/>
  <c r="E44" i="2" l="1"/>
  <c r="P80" i="3"/>
  <c r="E42" i="2"/>
  <c r="P79" i="3"/>
  <c r="E41" i="2" l="1"/>
  <c r="AF605" i="6"/>
  <c r="AG605" i="6" s="1"/>
  <c r="AH605" i="6" s="1"/>
  <c r="M148" i="5" s="1"/>
  <c r="A611" i="6"/>
  <c r="A605" i="6"/>
  <c r="A604" i="6"/>
  <c r="AG589" i="6"/>
  <c r="AG588" i="6" s="1"/>
  <c r="AH588" i="6" s="1"/>
  <c r="A588" i="6"/>
  <c r="N148" i="5" l="1"/>
  <c r="N147" i="5" s="1"/>
  <c r="O148" i="5"/>
  <c r="M147" i="5"/>
  <c r="O147" i="5" s="1"/>
  <c r="AH589" i="6"/>
  <c r="M170" i="5" s="1"/>
  <c r="AF604" i="6"/>
  <c r="AG604" i="6" s="1"/>
  <c r="AF233" i="6"/>
  <c r="M169" i="5" l="1"/>
  <c r="O169" i="5" s="1"/>
  <c r="O170" i="5"/>
  <c r="N170" i="5"/>
  <c r="N169" i="5" s="1"/>
  <c r="AH604" i="6"/>
  <c r="AF575" i="6"/>
  <c r="AF574" i="6" s="1"/>
  <c r="AG574" i="6" s="1"/>
  <c r="A574" i="6"/>
  <c r="AF563" i="6"/>
  <c r="AF566" i="6"/>
  <c r="AG566" i="6" s="1"/>
  <c r="AH566" i="6" s="1"/>
  <c r="M127" i="5" s="1"/>
  <c r="AF571" i="6"/>
  <c r="AG571" i="6" s="1"/>
  <c r="AH571" i="6" s="1"/>
  <c r="M128" i="5" s="1"/>
  <c r="O127" i="5" l="1"/>
  <c r="M126" i="5"/>
  <c r="O126" i="5" s="1"/>
  <c r="N127" i="5"/>
  <c r="O128" i="5"/>
  <c r="N128" i="5"/>
  <c r="AH574" i="6"/>
  <c r="AG575" i="6"/>
  <c r="AH575" i="6" s="1"/>
  <c r="M162" i="5" s="1"/>
  <c r="AF565" i="6"/>
  <c r="AG565" i="6" s="1"/>
  <c r="AH565" i="6" s="1"/>
  <c r="AF224" i="6"/>
  <c r="O162" i="5" l="1"/>
  <c r="N162" i="5"/>
  <c r="N161" i="5" s="1"/>
  <c r="M161" i="5"/>
  <c r="O161" i="5" s="1"/>
  <c r="N126" i="5"/>
  <c r="AF549" i="6"/>
  <c r="AF548" i="6" s="1"/>
  <c r="AG548" i="6" s="1"/>
  <c r="AF543" i="6"/>
  <c r="AG543" i="6" s="1"/>
  <c r="AH543" i="6" s="1"/>
  <c r="M118" i="5" s="1"/>
  <c r="AF539" i="6"/>
  <c r="AG539" i="6" s="1"/>
  <c r="AH539" i="6" s="1"/>
  <c r="M117" i="5" s="1"/>
  <c r="O117" i="5" s="1"/>
  <c r="AG563" i="6"/>
  <c r="AH563" i="6" s="1"/>
  <c r="AF557" i="6"/>
  <c r="AG557" i="6" s="1"/>
  <c r="AH557" i="6" s="1"/>
  <c r="M130" i="5" s="1"/>
  <c r="O130" i="5" s="1"/>
  <c r="N118" i="5" l="1"/>
  <c r="O118" i="5"/>
  <c r="N130" i="5"/>
  <c r="N129" i="5" s="1"/>
  <c r="M129" i="5"/>
  <c r="O129" i="5" s="1"/>
  <c r="N117" i="5"/>
  <c r="N115" i="5" s="1"/>
  <c r="M115" i="5"/>
  <c r="O115" i="5" s="1"/>
  <c r="AF538" i="6"/>
  <c r="AG549" i="6"/>
  <c r="AF556" i="6"/>
  <c r="AG556" i="6" s="1"/>
  <c r="AH556" i="6" s="1"/>
  <c r="AH549" i="6"/>
  <c r="M136" i="5" s="1"/>
  <c r="AH548" i="6"/>
  <c r="M135" i="5" l="1"/>
  <c r="O135" i="5" s="1"/>
  <c r="N136" i="5"/>
  <c r="N135" i="5" s="1"/>
  <c r="O136" i="5"/>
  <c r="A553" i="6"/>
  <c r="A549" i="6"/>
  <c r="AF498" i="6" l="1"/>
  <c r="AF216" i="6"/>
  <c r="AF210" i="6" l="1"/>
  <c r="AF524" i="6" l="1"/>
  <c r="AF523" i="6" l="1"/>
  <c r="AG523" i="6" s="1"/>
  <c r="AG524" i="6"/>
  <c r="AH524" i="6" s="1"/>
  <c r="M145" i="5" s="1"/>
  <c r="N145" i="5" l="1"/>
  <c r="N144" i="5" s="1"/>
  <c r="O145" i="5"/>
  <c r="M144" i="5"/>
  <c r="O144" i="5" s="1"/>
  <c r="AH523" i="6"/>
  <c r="AF505" i="6"/>
  <c r="AG538" i="6" l="1"/>
  <c r="AH538" i="6" s="1"/>
  <c r="AF520" i="6"/>
  <c r="AF517" i="6"/>
  <c r="AG517" i="6" s="1"/>
  <c r="AH517" i="6" s="1"/>
  <c r="AF514" i="6"/>
  <c r="AG514" i="6" s="1"/>
  <c r="AH514" i="6" s="1"/>
  <c r="A517" i="6"/>
  <c r="A514" i="6"/>
  <c r="AF513" i="6" l="1"/>
  <c r="AG513" i="6" s="1"/>
  <c r="AH513" i="6" s="1"/>
  <c r="AG520" i="6"/>
  <c r="AH520" i="6" s="1"/>
  <c r="M155" i="5" s="1"/>
  <c r="AF504" i="6"/>
  <c r="AG504" i="6" s="1"/>
  <c r="AG505" i="6"/>
  <c r="AH505" i="6" s="1"/>
  <c r="M139" i="5" s="1"/>
  <c r="A510" i="6"/>
  <c r="M138" i="5" l="1"/>
  <c r="O138" i="5" s="1"/>
  <c r="N139" i="5"/>
  <c r="N138" i="5" s="1"/>
  <c r="O139" i="5"/>
  <c r="N155" i="5"/>
  <c r="N152" i="5" s="1"/>
  <c r="M152" i="5"/>
  <c r="O152" i="5" s="1"/>
  <c r="O155" i="5"/>
  <c r="AH504" i="6"/>
  <c r="AF502" i="6"/>
  <c r="AG502" i="6" s="1"/>
  <c r="AH502" i="6" s="1"/>
  <c r="AF492" i="6"/>
  <c r="AG492" i="6" s="1"/>
  <c r="AH492" i="6" s="1"/>
  <c r="M133" i="5" s="1"/>
  <c r="O133" i="5" l="1"/>
  <c r="M132" i="5"/>
  <c r="AF491" i="6"/>
  <c r="AG491" i="6" s="1"/>
  <c r="AF485" i="6"/>
  <c r="AF484" i="6" s="1"/>
  <c r="AG484" i="6" s="1"/>
  <c r="AH484" i="6" s="1"/>
  <c r="N132" i="5" l="1"/>
  <c r="O132" i="5"/>
  <c r="AG485" i="6"/>
  <c r="AH485" i="6" s="1"/>
  <c r="M157" i="5" s="1"/>
  <c r="AH491" i="6"/>
  <c r="E11" i="2"/>
  <c r="P77" i="3"/>
  <c r="N157" i="5" l="1"/>
  <c r="N156" i="5" s="1"/>
  <c r="M156" i="5"/>
  <c r="O156" i="5" s="1"/>
  <c r="O157" i="5"/>
  <c r="AF196" i="6"/>
  <c r="P76" i="3" l="1"/>
  <c r="P75" i="3"/>
  <c r="E39" i="2"/>
  <c r="AF314" i="6"/>
  <c r="AG314" i="6" s="1"/>
  <c r="AF292" i="6"/>
  <c r="AF291" i="6" s="1"/>
  <c r="AG291" i="6" s="1"/>
  <c r="AB292" i="6"/>
  <c r="AC292" i="6" s="1"/>
  <c r="AF350" i="6"/>
  <c r="AG350" i="6" s="1"/>
  <c r="AB291" i="6" l="1"/>
  <c r="AC291" i="6" s="1"/>
  <c r="AF349" i="6"/>
  <c r="AG349" i="6" s="1"/>
  <c r="AF313" i="6"/>
  <c r="AG313" i="6" s="1"/>
  <c r="AG292" i="6"/>
  <c r="AF146" i="6"/>
  <c r="AG146" i="6" s="1"/>
  <c r="AF145" i="6" l="1"/>
  <c r="AG145" i="6" s="1"/>
  <c r="AF261" i="6"/>
  <c r="AG261" i="6" s="1"/>
  <c r="AF181" i="6"/>
  <c r="AF180" i="6" s="1"/>
  <c r="AG180" i="6" s="1"/>
  <c r="AF179" i="6" l="1"/>
  <c r="AG179" i="6" s="1"/>
  <c r="AF260" i="6"/>
  <c r="AG260" i="6" s="1"/>
  <c r="AG3" i="6" s="1"/>
  <c r="AH429" i="6"/>
  <c r="AH346" i="6"/>
  <c r="M59" i="5" s="1"/>
  <c r="O59" i="5" s="1"/>
  <c r="AB272" i="6"/>
  <c r="AB477" i="6"/>
  <c r="AB230" i="6"/>
  <c r="AB362" i="6" l="1"/>
  <c r="AC362" i="6" s="1"/>
  <c r="E16" i="2" l="1"/>
  <c r="P74" i="3"/>
  <c r="AB274" i="6" l="1"/>
  <c r="AC274" i="6" s="1"/>
  <c r="P73" i="3" l="1"/>
  <c r="AB132" i="6" l="1"/>
  <c r="AC132" i="6" s="1"/>
  <c r="E36" i="2" l="1"/>
  <c r="P71" i="3"/>
  <c r="E35" i="2" s="1"/>
  <c r="P70" i="3"/>
  <c r="E27" i="2" s="1"/>
  <c r="AB350" i="6" l="1"/>
  <c r="AB432" i="6" l="1"/>
  <c r="AB455" i="6" l="1"/>
  <c r="AB379" i="6"/>
  <c r="AB368" i="6" s="1"/>
  <c r="AC368" i="6" s="1"/>
  <c r="AC379" i="6" l="1"/>
  <c r="E33" i="2" l="1"/>
  <c r="P69" i="3"/>
  <c r="E32" i="2" s="1"/>
  <c r="P68" i="3"/>
  <c r="P66" i="3" l="1"/>
  <c r="E12" i="2" l="1"/>
  <c r="L119" i="5" l="1"/>
  <c r="AB201" i="6" l="1"/>
  <c r="AB442" i="6"/>
  <c r="AC442" i="6" s="1"/>
  <c r="AC432" i="6"/>
  <c r="AC350" i="6"/>
  <c r="AB349" i="6" l="1"/>
  <c r="AC349" i="6" s="1"/>
  <c r="AB431" i="6"/>
  <c r="AC431" i="6" s="1"/>
  <c r="AB445" i="6"/>
  <c r="AC445" i="6" s="1"/>
  <c r="L95" i="5" l="1"/>
  <c r="K119" i="5" l="1"/>
  <c r="K120" i="5" s="1"/>
  <c r="B152" i="5" l="1"/>
  <c r="A513" i="6" s="1"/>
  <c r="B150" i="5"/>
  <c r="AC455" i="6" l="1"/>
  <c r="X455" i="6"/>
  <c r="Y455" i="6" s="1"/>
  <c r="A455" i="6"/>
  <c r="AH455" i="6" l="1"/>
  <c r="X454" i="6"/>
  <c r="Y454" i="6" s="1"/>
  <c r="AB454" i="6"/>
  <c r="AC454" i="6" s="1"/>
  <c r="AH454" i="6" l="1"/>
  <c r="M95" i="5" s="1"/>
  <c r="O95" i="5" s="1"/>
  <c r="AB451" i="6"/>
  <c r="AC451" i="6" s="1"/>
  <c r="AB263" i="6"/>
  <c r="X261" i="6"/>
  <c r="AB261" i="6" l="1"/>
  <c r="AB260" i="6" s="1"/>
  <c r="AB191" i="6" l="1"/>
  <c r="AB190" i="6"/>
  <c r="AB189" i="6"/>
  <c r="AB188" i="6"/>
  <c r="AB180" i="6" s="1"/>
  <c r="AB130" i="6"/>
  <c r="AB448" i="6"/>
  <c r="AC448" i="6" s="1"/>
  <c r="AC130" i="6" l="1"/>
  <c r="AB106" i="6"/>
  <c r="AC106" i="6" s="1"/>
  <c r="AB146" i="6"/>
  <c r="AC146" i="6" s="1"/>
  <c r="AB441" i="6"/>
  <c r="AC441" i="6" s="1"/>
  <c r="AC180" i="6"/>
  <c r="AC261" i="6"/>
  <c r="AB314" i="6"/>
  <c r="AB313" i="6" s="1"/>
  <c r="AC313" i="6" s="1"/>
  <c r="AC314" i="6" l="1"/>
  <c r="AC260" i="6"/>
  <c r="AB145" i="6"/>
  <c r="AC145" i="6" s="1"/>
  <c r="AB179" i="6"/>
  <c r="AC179" i="6" s="1"/>
  <c r="X235" i="6"/>
  <c r="X442" i="6" l="1"/>
  <c r="Y442" i="6" s="1"/>
  <c r="AH442" i="6" s="1"/>
  <c r="M85" i="5" s="1"/>
  <c r="O85" i="5" s="1"/>
  <c r="X445" i="6"/>
  <c r="Y445" i="6" s="1"/>
  <c r="AH445" i="6" s="1"/>
  <c r="M86" i="5" s="1"/>
  <c r="O86" i="5" s="1"/>
  <c r="X451" i="6"/>
  <c r="X448" i="6"/>
  <c r="Y448" i="6" s="1"/>
  <c r="AH448" i="6" s="1"/>
  <c r="Y451" i="6"/>
  <c r="AH451" i="6" s="1"/>
  <c r="M88" i="5" s="1"/>
  <c r="O88" i="5" s="1"/>
  <c r="Y449" i="6"/>
  <c r="A451" i="6"/>
  <c r="A448" i="6"/>
  <c r="A445" i="6"/>
  <c r="A442" i="6"/>
  <c r="M87" i="5" l="1"/>
  <c r="O87" i="5" s="1"/>
  <c r="X441" i="6"/>
  <c r="Y441" i="6" s="1"/>
  <c r="AH441" i="6" s="1"/>
  <c r="M84" i="5" l="1"/>
  <c r="P65" i="3"/>
  <c r="X140" i="6" l="1"/>
  <c r="P64" i="3" l="1"/>
  <c r="P63" i="3"/>
  <c r="K150" i="5" s="1"/>
  <c r="L84" i="5" l="1"/>
  <c r="O84" i="5" s="1"/>
  <c r="B129" i="5" l="1"/>
  <c r="B132" i="5"/>
  <c r="B135" i="5"/>
  <c r="B138" i="5"/>
  <c r="B141" i="5"/>
  <c r="B144" i="5"/>
  <c r="B147" i="5"/>
  <c r="B126" i="5"/>
  <c r="A565" i="6" l="1"/>
  <c r="A548" i="6"/>
  <c r="A504" i="6"/>
  <c r="A491" i="6"/>
  <c r="B123" i="5"/>
  <c r="P62" i="3"/>
  <c r="B121" i="5"/>
  <c r="B119" i="5"/>
  <c r="B120" i="5" s="1"/>
  <c r="B115" i="5"/>
  <c r="A538" i="6" l="1"/>
  <c r="B116" i="5"/>
  <c r="X180" i="6"/>
  <c r="P61" i="3" l="1"/>
  <c r="P60" i="3"/>
  <c r="Y437" i="6" l="1"/>
  <c r="AH437" i="6" s="1"/>
  <c r="X432" i="6"/>
  <c r="Y432" i="6" s="1"/>
  <c r="AH432" i="6" s="1"/>
  <c r="M90" i="5" s="1"/>
  <c r="O90" i="5" s="1"/>
  <c r="T431" i="6"/>
  <c r="U431" i="6" s="1"/>
  <c r="A437" i="6"/>
  <c r="A432" i="6"/>
  <c r="M91" i="5" l="1"/>
  <c r="O91" i="5" s="1"/>
  <c r="X431" i="6"/>
  <c r="Y431" i="6" s="1"/>
  <c r="AH431" i="6" s="1"/>
  <c r="X146" i="6"/>
  <c r="X292" i="6" l="1"/>
  <c r="X289" i="6"/>
  <c r="P59" i="3" l="1"/>
  <c r="X121" i="6" l="1"/>
  <c r="X314" i="6"/>
  <c r="Y314" i="6" s="1"/>
  <c r="P58" i="3" l="1"/>
  <c r="K160" i="5" s="1"/>
  <c r="K159" i="5" s="1"/>
  <c r="X340" i="6" l="1"/>
  <c r="Y340" i="6" s="1"/>
  <c r="AH340" i="6" s="1"/>
  <c r="M57" i="5" s="1"/>
  <c r="O57" i="5" s="1"/>
  <c r="X313" i="6" l="1"/>
  <c r="Y313" i="6" s="1"/>
  <c r="X117" i="6" l="1"/>
  <c r="X278" i="6"/>
  <c r="P36" i="3" l="1"/>
  <c r="P37" i="3"/>
  <c r="P38" i="3"/>
  <c r="P39" i="3"/>
  <c r="P40" i="3"/>
  <c r="P41" i="3"/>
  <c r="P42" i="3"/>
  <c r="P43" i="3"/>
  <c r="P35" i="3"/>
  <c r="Y140" i="6" l="1"/>
  <c r="AH140" i="6" s="1"/>
  <c r="X143" i="6"/>
  <c r="Y143" i="6" s="1"/>
  <c r="AH143" i="6" s="1"/>
  <c r="L43" i="5" l="1"/>
  <c r="M43" i="5"/>
  <c r="O43" i="5" l="1"/>
  <c r="T251" i="6" l="1"/>
  <c r="P56" i="3" l="1"/>
  <c r="K152" i="5" s="1"/>
  <c r="T343" i="6" l="1"/>
  <c r="U343" i="6" s="1"/>
  <c r="AH343" i="6" s="1"/>
  <c r="M58" i="5" s="1"/>
  <c r="O58" i="5" s="1"/>
  <c r="P55" i="3" l="1"/>
  <c r="E24" i="2" l="1"/>
  <c r="P54" i="3"/>
  <c r="E29" i="2"/>
  <c r="T425" i="6" l="1"/>
  <c r="U425" i="6" s="1"/>
  <c r="AH425" i="6" s="1"/>
  <c r="A429" i="6"/>
  <c r="A425" i="6"/>
  <c r="T424" i="6" l="1"/>
  <c r="U424" i="6" s="1"/>
  <c r="AH424" i="6" s="1"/>
  <c r="X419" i="6"/>
  <c r="X418" i="6" s="1"/>
  <c r="Y418" i="6" s="1"/>
  <c r="A419" i="6"/>
  <c r="A418" i="6"/>
  <c r="T418" i="6" l="1"/>
  <c r="U418" i="6" s="1"/>
  <c r="AH418" i="6" s="1"/>
  <c r="Y419" i="6"/>
  <c r="L113" i="5"/>
  <c r="O113" i="5" s="1"/>
  <c r="L114" i="5"/>
  <c r="O114" i="5" s="1"/>
  <c r="M112" i="5"/>
  <c r="B112" i="5"/>
  <c r="P53" i="3"/>
  <c r="M110" i="5"/>
  <c r="M106" i="5"/>
  <c r="L106" i="5"/>
  <c r="M104" i="5"/>
  <c r="L110" i="5"/>
  <c r="M108" i="5"/>
  <c r="L108" i="5"/>
  <c r="N111" i="5"/>
  <c r="N109" i="5"/>
  <c r="N107" i="5"/>
  <c r="N105" i="5"/>
  <c r="N101" i="5"/>
  <c r="N99" i="5"/>
  <c r="N98" i="5"/>
  <c r="N97" i="5"/>
  <c r="N95" i="5"/>
  <c r="N91" i="5"/>
  <c r="N90" i="5"/>
  <c r="N87" i="5"/>
  <c r="N86" i="5"/>
  <c r="N85" i="5"/>
  <c r="N83" i="5"/>
  <c r="N82" i="5"/>
  <c r="N81" i="5"/>
  <c r="N80" i="5"/>
  <c r="N79" i="5"/>
  <c r="N78" i="5"/>
  <c r="N77" i="5"/>
  <c r="N76" i="5"/>
  <c r="N75" i="5"/>
  <c r="N74" i="5"/>
  <c r="L104" i="5"/>
  <c r="L102" i="5"/>
  <c r="O110" i="5" l="1"/>
  <c r="O106" i="5"/>
  <c r="O108" i="5"/>
  <c r="O104" i="5"/>
  <c r="N114" i="5"/>
  <c r="N113" i="5"/>
  <c r="A424" i="6"/>
  <c r="L112" i="5"/>
  <c r="N112" i="5" s="1"/>
  <c r="U419" i="6"/>
  <c r="AH419" i="6" s="1"/>
  <c r="N104" i="5"/>
  <c r="N106" i="5"/>
  <c r="N110" i="5"/>
  <c r="N108" i="5"/>
  <c r="K107" i="5"/>
  <c r="K106" i="5" s="1"/>
  <c r="K108" i="5"/>
  <c r="K109" i="5" s="1"/>
  <c r="B110" i="5"/>
  <c r="K103" i="5"/>
  <c r="K102" i="5" s="1"/>
  <c r="B108" i="5"/>
  <c r="B106" i="5"/>
  <c r="B102" i="5"/>
  <c r="P52" i="3"/>
  <c r="P51" i="3"/>
  <c r="P50" i="3"/>
  <c r="P49" i="3"/>
  <c r="P48" i="3"/>
  <c r="O112" i="5" l="1"/>
  <c r="M103" i="5"/>
  <c r="O103" i="5" s="1"/>
  <c r="B111" i="5"/>
  <c r="B109" i="5"/>
  <c r="B107" i="5"/>
  <c r="L100" i="5"/>
  <c r="M100" i="5"/>
  <c r="O100" i="5" s="1"/>
  <c r="L96" i="5"/>
  <c r="M96" i="5"/>
  <c r="L94" i="5"/>
  <c r="M94" i="5"/>
  <c r="O94" i="5" s="1"/>
  <c r="L92" i="5"/>
  <c r="L89" i="5"/>
  <c r="M89" i="5"/>
  <c r="O89" i="5" s="1"/>
  <c r="K96" i="5"/>
  <c r="K100" i="5"/>
  <c r="O96" i="5" l="1"/>
  <c r="N103" i="5"/>
  <c r="M102" i="5"/>
  <c r="O102" i="5" s="1"/>
  <c r="N94" i="5"/>
  <c r="N89" i="5"/>
  <c r="N100" i="5"/>
  <c r="N96" i="5"/>
  <c r="N84" i="5"/>
  <c r="N102" i="5" l="1"/>
  <c r="B100" i="5"/>
  <c r="B98" i="5"/>
  <c r="B96" i="5"/>
  <c r="K94" i="5" l="1"/>
  <c r="K92" i="5"/>
  <c r="K89" i="5"/>
  <c r="K84" i="5"/>
  <c r="B94" i="5" l="1"/>
  <c r="B92" i="5"/>
  <c r="B89" i="5"/>
  <c r="B84" i="5"/>
  <c r="A454" i="6" l="1"/>
  <c r="A441" i="6"/>
  <c r="A431" i="6"/>
  <c r="T303" i="6"/>
  <c r="O15" i="5" l="1"/>
  <c r="P44" i="3" l="1"/>
  <c r="P32" i="3"/>
  <c r="E10" i="2" l="1"/>
  <c r="T357" i="6"/>
  <c r="T334" i="6"/>
  <c r="T55" i="6"/>
  <c r="T231" i="6" l="1"/>
  <c r="T354" i="6"/>
  <c r="T350" i="6" s="1"/>
  <c r="T136" i="6"/>
  <c r="T332" i="6"/>
  <c r="K33" i="5" l="1"/>
  <c r="T230" i="6" l="1"/>
  <c r="T54" i="6"/>
  <c r="T331" i="6"/>
  <c r="T301" i="6"/>
  <c r="T217" i="6" l="1"/>
  <c r="T214" i="6"/>
  <c r="T329" i="6" l="1"/>
  <c r="T314" i="6" s="1"/>
  <c r="T53" i="6"/>
  <c r="T49" i="6" s="1"/>
  <c r="T90" i="6"/>
  <c r="E30" i="2" l="1"/>
  <c r="D5" i="2" s="1"/>
  <c r="T86" i="6" l="1"/>
  <c r="T195" i="6" l="1"/>
  <c r="T180" i="6" s="1"/>
  <c r="T133" i="6" l="1"/>
  <c r="T132" i="6" s="1"/>
  <c r="T313" i="6" l="1"/>
  <c r="U313" i="6" s="1"/>
  <c r="U314" i="6" l="1"/>
  <c r="X415" i="6"/>
  <c r="Y415" i="6" s="1"/>
  <c r="X413" i="6"/>
  <c r="Y413" i="6" s="1"/>
  <c r="X411" i="6"/>
  <c r="Y411" i="6" s="1"/>
  <c r="X407" i="6"/>
  <c r="Y407" i="6" s="1"/>
  <c r="X404" i="6"/>
  <c r="Y404" i="6" s="1"/>
  <c r="X401" i="6"/>
  <c r="Y401" i="6" s="1"/>
  <c r="X398" i="6"/>
  <c r="Y398" i="6" s="1"/>
  <c r="X394" i="6"/>
  <c r="Y394" i="6" s="1"/>
  <c r="X384" i="6"/>
  <c r="Y384" i="6" s="1"/>
  <c r="X379" i="6"/>
  <c r="Y379" i="6" s="1"/>
  <c r="X371" i="6"/>
  <c r="Y371" i="6" s="1"/>
  <c r="X369" i="6"/>
  <c r="Y369" i="6" s="1"/>
  <c r="T415" i="6"/>
  <c r="U415" i="6" s="1"/>
  <c r="T413" i="6"/>
  <c r="U413" i="6" s="1"/>
  <c r="T411" i="6"/>
  <c r="U411" i="6" s="1"/>
  <c r="T407" i="6"/>
  <c r="U407" i="6" s="1"/>
  <c r="T404" i="6"/>
  <c r="U404" i="6" s="1"/>
  <c r="T401" i="6"/>
  <c r="U401" i="6" s="1"/>
  <c r="T398" i="6"/>
  <c r="U398" i="6" s="1"/>
  <c r="T394" i="6"/>
  <c r="U394" i="6" s="1"/>
  <c r="T384" i="6"/>
  <c r="U384" i="6" s="1"/>
  <c r="T379" i="6"/>
  <c r="U379" i="6" s="1"/>
  <c r="T371" i="6"/>
  <c r="U371" i="6" s="1"/>
  <c r="T369" i="6"/>
  <c r="U369" i="6" s="1"/>
  <c r="P415" i="6"/>
  <c r="Q415" i="6" s="1"/>
  <c r="P413" i="6"/>
  <c r="Q413" i="6" s="1"/>
  <c r="P411" i="6"/>
  <c r="Q411" i="6" s="1"/>
  <c r="P407" i="6"/>
  <c r="Q407" i="6" s="1"/>
  <c r="AH407" i="6" s="1"/>
  <c r="P404" i="6"/>
  <c r="Q404" i="6" s="1"/>
  <c r="AH404" i="6" s="1"/>
  <c r="P401" i="6"/>
  <c r="Q401" i="6" s="1"/>
  <c r="AH401" i="6" s="1"/>
  <c r="P398" i="6"/>
  <c r="Q398" i="6" s="1"/>
  <c r="AH398" i="6" s="1"/>
  <c r="P394" i="6"/>
  <c r="Q394" i="6" s="1"/>
  <c r="P384" i="6"/>
  <c r="Q384" i="6" s="1"/>
  <c r="P379" i="6"/>
  <c r="Q379" i="6" s="1"/>
  <c r="P371" i="6"/>
  <c r="Q371" i="6" s="1"/>
  <c r="P369" i="6"/>
  <c r="Q369" i="6" s="1"/>
  <c r="A415" i="6"/>
  <c r="A413" i="6"/>
  <c r="A411" i="6"/>
  <c r="A407" i="6"/>
  <c r="A404" i="6"/>
  <c r="A401" i="6"/>
  <c r="A398" i="6"/>
  <c r="A394" i="6"/>
  <c r="A384" i="6"/>
  <c r="A379" i="6"/>
  <c r="A371" i="6"/>
  <c r="A369" i="6"/>
  <c r="X366" i="6"/>
  <c r="Y366" i="6" s="1"/>
  <c r="X364" i="6"/>
  <c r="Y364" i="6" s="1"/>
  <c r="X362" i="6"/>
  <c r="Y362" i="6" s="1"/>
  <c r="X350" i="6"/>
  <c r="Y350" i="6" s="1"/>
  <c r="T366" i="6"/>
  <c r="U366" i="6" s="1"/>
  <c r="AH366" i="6" s="1"/>
  <c r="T364" i="6"/>
  <c r="U364" i="6" s="1"/>
  <c r="AH364" i="6" s="1"/>
  <c r="T362" i="6"/>
  <c r="U362" i="6" s="1"/>
  <c r="AH362" i="6" s="1"/>
  <c r="U350" i="6"/>
  <c r="A366" i="6"/>
  <c r="A364" i="6"/>
  <c r="A362" i="6"/>
  <c r="A350" i="6"/>
  <c r="AH369" i="6" l="1"/>
  <c r="AH371" i="6"/>
  <c r="M73" i="5" s="1"/>
  <c r="O73" i="5" s="1"/>
  <c r="AH411" i="6"/>
  <c r="AH413" i="6"/>
  <c r="AH384" i="6"/>
  <c r="AH415" i="6"/>
  <c r="AH350" i="6"/>
  <c r="M67" i="5" s="1"/>
  <c r="AH394" i="6"/>
  <c r="AH379" i="6"/>
  <c r="M68" i="5"/>
  <c r="O68" i="5" s="1"/>
  <c r="M70" i="5"/>
  <c r="M69" i="5"/>
  <c r="M72" i="5"/>
  <c r="X368" i="6"/>
  <c r="Y368" i="6" s="1"/>
  <c r="T368" i="6"/>
  <c r="U368" i="6" s="1"/>
  <c r="P368" i="6"/>
  <c r="Q368" i="6" s="1"/>
  <c r="AH368" i="6" s="1"/>
  <c r="T349" i="6"/>
  <c r="U349" i="6" s="1"/>
  <c r="T293" i="6"/>
  <c r="N67" i="5" l="1"/>
  <c r="O67" i="5"/>
  <c r="N69" i="5"/>
  <c r="O69" i="5"/>
  <c r="N72" i="5"/>
  <c r="O72" i="5"/>
  <c r="N70" i="5"/>
  <c r="O70" i="5"/>
  <c r="N73" i="5"/>
  <c r="N68" i="5"/>
  <c r="M66" i="5"/>
  <c r="P314" i="6"/>
  <c r="P313" i="6" s="1"/>
  <c r="Q313" i="6" s="1"/>
  <c r="AH313" i="6" s="1"/>
  <c r="A346" i="6"/>
  <c r="A343" i="6"/>
  <c r="A340" i="6"/>
  <c r="A314" i="6"/>
  <c r="A313" i="6"/>
  <c r="Q314" i="6" l="1"/>
  <c r="AH314" i="6" s="1"/>
  <c r="M56" i="5" l="1"/>
  <c r="O56" i="5" s="1"/>
  <c r="P136" i="6" l="1"/>
  <c r="P135" i="6"/>
  <c r="B71" i="5"/>
  <c r="P224" i="6"/>
  <c r="M71" i="5"/>
  <c r="L71" i="5"/>
  <c r="K71" i="5"/>
  <c r="P146" i="6"/>
  <c r="P145" i="6" s="1"/>
  <c r="Q145" i="6" s="1"/>
  <c r="P214" i="6"/>
  <c r="P289" i="6"/>
  <c r="Q289" i="6" s="1"/>
  <c r="P104" i="6"/>
  <c r="P102" i="6" s="1"/>
  <c r="Q102" i="6" s="1"/>
  <c r="P74" i="6"/>
  <c r="P72" i="6" s="1"/>
  <c r="Q72" i="6" s="1"/>
  <c r="P206" i="6"/>
  <c r="P202" i="6"/>
  <c r="T8" i="6"/>
  <c r="U8" i="6" s="1"/>
  <c r="P8" i="6"/>
  <c r="Q8" i="6" s="1"/>
  <c r="L8" i="6"/>
  <c r="M8" i="6" s="1"/>
  <c r="H8" i="6"/>
  <c r="I8" i="6" s="1"/>
  <c r="P196" i="6"/>
  <c r="P195" i="6"/>
  <c r="X310" i="6"/>
  <c r="Y310" i="6" s="1"/>
  <c r="T310" i="6"/>
  <c r="U310" i="6" s="1"/>
  <c r="P310" i="6"/>
  <c r="Q310" i="6" s="1"/>
  <c r="L310" i="6"/>
  <c r="M310" i="6" s="1"/>
  <c r="H310" i="6"/>
  <c r="H291" i="6" s="1"/>
  <c r="D310" i="6"/>
  <c r="E310" i="6" s="1"/>
  <c r="Y180" i="6"/>
  <c r="U180" i="6"/>
  <c r="Y146" i="6"/>
  <c r="T146" i="6"/>
  <c r="U146" i="6" s="1"/>
  <c r="X102" i="6"/>
  <c r="Y102" i="6" s="1"/>
  <c r="T102" i="6"/>
  <c r="U102" i="6" s="1"/>
  <c r="L102" i="6"/>
  <c r="M102" i="6" s="1"/>
  <c r="H102" i="6"/>
  <c r="I102" i="6" s="1"/>
  <c r="D102" i="6"/>
  <c r="E102" i="6" s="1"/>
  <c r="A102" i="6"/>
  <c r="X98" i="6"/>
  <c r="Y98" i="6" s="1"/>
  <c r="T98" i="6"/>
  <c r="U98" i="6" s="1"/>
  <c r="P98" i="6"/>
  <c r="Q98" i="6" s="1"/>
  <c r="L98" i="6"/>
  <c r="M98" i="6" s="1"/>
  <c r="H98" i="6"/>
  <c r="I98" i="6" s="1"/>
  <c r="D98" i="6"/>
  <c r="E98" i="6" s="1"/>
  <c r="A98" i="6"/>
  <c r="X94" i="6"/>
  <c r="Y94" i="6" s="1"/>
  <c r="T94" i="6"/>
  <c r="U94" i="6" s="1"/>
  <c r="P94" i="6"/>
  <c r="Q94" i="6" s="1"/>
  <c r="L94" i="6"/>
  <c r="M94" i="6" s="1"/>
  <c r="H94" i="6"/>
  <c r="I94" i="6" s="1"/>
  <c r="D94" i="6"/>
  <c r="E94" i="6" s="1"/>
  <c r="A94" i="6"/>
  <c r="X88" i="6"/>
  <c r="Y88" i="6" s="1"/>
  <c r="T88" i="6"/>
  <c r="U88" i="6" s="1"/>
  <c r="P88" i="6"/>
  <c r="Q88" i="6" s="1"/>
  <c r="L88" i="6"/>
  <c r="M88" i="6" s="1"/>
  <c r="H88" i="6"/>
  <c r="I88" i="6" s="1"/>
  <c r="D88" i="6"/>
  <c r="E88" i="6" s="1"/>
  <c r="AH88" i="6" s="1"/>
  <c r="A88" i="6"/>
  <c r="X84" i="6"/>
  <c r="Y84" i="6" s="1"/>
  <c r="T84" i="6"/>
  <c r="U84" i="6" s="1"/>
  <c r="P84" i="6"/>
  <c r="Q84" i="6" s="1"/>
  <c r="L84" i="6"/>
  <c r="M84" i="6" s="1"/>
  <c r="H84" i="6"/>
  <c r="I84" i="6" s="1"/>
  <c r="D84" i="6"/>
  <c r="E84" i="6" s="1"/>
  <c r="A84" i="6"/>
  <c r="X80" i="6"/>
  <c r="Y80" i="6" s="1"/>
  <c r="T80" i="6"/>
  <c r="U80" i="6" s="1"/>
  <c r="P80" i="6"/>
  <c r="Q80" i="6" s="1"/>
  <c r="L80" i="6"/>
  <c r="M80" i="6" s="1"/>
  <c r="H80" i="6"/>
  <c r="I80" i="6" s="1"/>
  <c r="D80" i="6"/>
  <c r="E80" i="6" s="1"/>
  <c r="A80" i="6"/>
  <c r="X76" i="6"/>
  <c r="Y76" i="6" s="1"/>
  <c r="T76" i="6"/>
  <c r="U76" i="6" s="1"/>
  <c r="P76" i="6"/>
  <c r="Q76" i="6" s="1"/>
  <c r="L76" i="6"/>
  <c r="M76" i="6" s="1"/>
  <c r="H76" i="6"/>
  <c r="I76" i="6" s="1"/>
  <c r="D76" i="6"/>
  <c r="E76" i="6" s="1"/>
  <c r="A76" i="6"/>
  <c r="D72" i="6"/>
  <c r="E72" i="6" s="1"/>
  <c r="A72" i="6"/>
  <c r="X72" i="6"/>
  <c r="Y72" i="6" s="1"/>
  <c r="T72" i="6"/>
  <c r="U72" i="6" s="1"/>
  <c r="L72" i="6"/>
  <c r="M72" i="6" s="1"/>
  <c r="H72" i="6"/>
  <c r="I72" i="6" s="1"/>
  <c r="T35" i="6"/>
  <c r="U35" i="6" s="1"/>
  <c r="T33" i="6"/>
  <c r="U33" i="6" s="1"/>
  <c r="P33" i="6"/>
  <c r="Q33" i="6" s="1"/>
  <c r="P35" i="6"/>
  <c r="Q35" i="6" s="1"/>
  <c r="L35" i="6"/>
  <c r="M35" i="6" s="1"/>
  <c r="H35" i="6"/>
  <c r="I35" i="6" s="1"/>
  <c r="H146" i="6"/>
  <c r="H145" i="6" s="1"/>
  <c r="I145" i="6" s="1"/>
  <c r="N57" i="5"/>
  <c r="N58" i="5"/>
  <c r="N59" i="5"/>
  <c r="N56" i="5"/>
  <c r="M55" i="5"/>
  <c r="L66" i="5"/>
  <c r="O66" i="5" s="1"/>
  <c r="L55" i="5"/>
  <c r="L289" i="6"/>
  <c r="M289" i="6" s="1"/>
  <c r="T292" i="6"/>
  <c r="U292" i="6" s="1"/>
  <c r="P292" i="6"/>
  <c r="Q292" i="6" s="1"/>
  <c r="X306" i="6"/>
  <c r="Y306" i="6" s="1"/>
  <c r="T306" i="6"/>
  <c r="U306" i="6" s="1"/>
  <c r="P306" i="6"/>
  <c r="Q306" i="6" s="1"/>
  <c r="L306" i="6"/>
  <c r="M306" i="6" s="1"/>
  <c r="H306" i="6"/>
  <c r="I306" i="6" s="1"/>
  <c r="D306" i="6"/>
  <c r="E306" i="6" s="1"/>
  <c r="L292" i="6"/>
  <c r="D292" i="6"/>
  <c r="E292" i="6" s="1"/>
  <c r="A310" i="6"/>
  <c r="A306" i="6"/>
  <c r="A292" i="6"/>
  <c r="L60" i="5"/>
  <c r="X286" i="6"/>
  <c r="Y286" i="6" s="1"/>
  <c r="T286" i="6"/>
  <c r="U286" i="6" s="1"/>
  <c r="P286" i="6"/>
  <c r="L286" i="6"/>
  <c r="M286" i="6" s="1"/>
  <c r="H286" i="6"/>
  <c r="I286" i="6" s="1"/>
  <c r="D286" i="6"/>
  <c r="E286" i="6" s="1"/>
  <c r="Q286" i="6"/>
  <c r="Y278" i="6"/>
  <c r="T278" i="6"/>
  <c r="U278" i="6" s="1"/>
  <c r="P278" i="6"/>
  <c r="Q278" i="6" s="1"/>
  <c r="L278" i="6"/>
  <c r="H278" i="6"/>
  <c r="I278" i="6" s="1"/>
  <c r="D278" i="6"/>
  <c r="E278" i="6" s="1"/>
  <c r="X274" i="6"/>
  <c r="Y274" i="6" s="1"/>
  <c r="T274" i="6"/>
  <c r="U274" i="6" s="1"/>
  <c r="P274" i="6"/>
  <c r="Q274" i="6" s="1"/>
  <c r="L274" i="6"/>
  <c r="M274" i="6" s="1"/>
  <c r="H274" i="6"/>
  <c r="I274" i="6" s="1"/>
  <c r="D274" i="6"/>
  <c r="E274" i="6" s="1"/>
  <c r="Y261" i="6"/>
  <c r="T261" i="6"/>
  <c r="U261" i="6" s="1"/>
  <c r="P261" i="6"/>
  <c r="Q261" i="6" s="1"/>
  <c r="L261" i="6"/>
  <c r="M261" i="6" s="1"/>
  <c r="H261" i="6"/>
  <c r="I261" i="6" s="1"/>
  <c r="D261" i="6"/>
  <c r="E261" i="6" s="1"/>
  <c r="A289" i="6"/>
  <c r="A286" i="6"/>
  <c r="A278" i="6"/>
  <c r="A274" i="6"/>
  <c r="JD260" i="6"/>
  <c r="JB260" i="6"/>
  <c r="IZ260" i="6"/>
  <c r="IX260" i="6"/>
  <c r="IV260" i="6"/>
  <c r="IT260" i="6"/>
  <c r="IR260" i="6"/>
  <c r="IP260" i="6"/>
  <c r="IN260" i="6"/>
  <c r="IL260" i="6"/>
  <c r="IJ260" i="6"/>
  <c r="IH260" i="6"/>
  <c r="IF260" i="6"/>
  <c r="ID260" i="6"/>
  <c r="IB260" i="6"/>
  <c r="HZ260" i="6"/>
  <c r="HX260" i="6"/>
  <c r="HV260" i="6"/>
  <c r="HT260" i="6"/>
  <c r="HR260" i="6"/>
  <c r="HP260" i="6"/>
  <c r="HN260" i="6"/>
  <c r="HL260" i="6"/>
  <c r="HJ260" i="6"/>
  <c r="HH260" i="6"/>
  <c r="HF260" i="6"/>
  <c r="HD260" i="6"/>
  <c r="HB260" i="6"/>
  <c r="GZ260" i="6"/>
  <c r="GX260" i="6"/>
  <c r="GV260" i="6"/>
  <c r="GT260" i="6"/>
  <c r="GR260" i="6"/>
  <c r="GP260" i="6"/>
  <c r="GN260" i="6"/>
  <c r="GL260" i="6"/>
  <c r="GJ260" i="6"/>
  <c r="GH260" i="6"/>
  <c r="GF260" i="6"/>
  <c r="GD260" i="6"/>
  <c r="GB260" i="6"/>
  <c r="FZ260" i="6"/>
  <c r="FX260" i="6"/>
  <c r="FV260" i="6"/>
  <c r="FT260" i="6"/>
  <c r="FR260" i="6"/>
  <c r="FP260" i="6"/>
  <c r="FN260" i="6"/>
  <c r="FL260" i="6"/>
  <c r="FJ260" i="6"/>
  <c r="FH260" i="6"/>
  <c r="FF260" i="6"/>
  <c r="FD260" i="6"/>
  <c r="FB260" i="6"/>
  <c r="EZ260" i="6"/>
  <c r="EX260" i="6"/>
  <c r="EV260" i="6"/>
  <c r="ET260" i="6"/>
  <c r="ER260" i="6"/>
  <c r="EP260" i="6"/>
  <c r="EN260" i="6"/>
  <c r="EL260" i="6"/>
  <c r="EJ260" i="6"/>
  <c r="EH260" i="6"/>
  <c r="EF260" i="6"/>
  <c r="ED260" i="6"/>
  <c r="EB260" i="6"/>
  <c r="DZ260" i="6"/>
  <c r="DX260" i="6"/>
  <c r="DV260" i="6"/>
  <c r="L164" i="6"/>
  <c r="L230" i="6"/>
  <c r="L162" i="6"/>
  <c r="L228" i="6"/>
  <c r="L227" i="6"/>
  <c r="L23" i="5"/>
  <c r="K60" i="5"/>
  <c r="K55" i="5"/>
  <c r="K66" i="5"/>
  <c r="B66" i="5"/>
  <c r="B60" i="5"/>
  <c r="B55" i="5"/>
  <c r="K7" i="5"/>
  <c r="L33" i="6"/>
  <c r="M33" i="6" s="1"/>
  <c r="H33" i="6"/>
  <c r="I33" i="6" s="1"/>
  <c r="L202" i="6"/>
  <c r="H180" i="6"/>
  <c r="I180" i="6" s="1"/>
  <c r="B48" i="5"/>
  <c r="L34" i="5"/>
  <c r="L33" i="5" s="1"/>
  <c r="D180" i="6"/>
  <c r="E180" i="6" s="1"/>
  <c r="A180" i="6"/>
  <c r="B46" i="5"/>
  <c r="D146" i="6"/>
  <c r="D145" i="6" s="1"/>
  <c r="E145" i="6" s="1"/>
  <c r="A146" i="6"/>
  <c r="A145" i="6"/>
  <c r="B44" i="5"/>
  <c r="X132" i="6"/>
  <c r="Y132" i="6" s="1"/>
  <c r="L132" i="6"/>
  <c r="M132" i="6" s="1"/>
  <c r="H132" i="6"/>
  <c r="I132" i="6" s="1"/>
  <c r="D132" i="6"/>
  <c r="E132" i="6" s="1"/>
  <c r="X130" i="6"/>
  <c r="Y130" i="6" s="1"/>
  <c r="T130" i="6"/>
  <c r="U130" i="6" s="1"/>
  <c r="P130" i="6"/>
  <c r="Q130" i="6" s="1"/>
  <c r="L130" i="6"/>
  <c r="M130" i="6" s="1"/>
  <c r="H130" i="6"/>
  <c r="I130" i="6" s="1"/>
  <c r="D130" i="6"/>
  <c r="E130" i="6" s="1"/>
  <c r="X127" i="6"/>
  <c r="Y127" i="6" s="1"/>
  <c r="T127" i="6"/>
  <c r="U127" i="6" s="1"/>
  <c r="P127" i="6"/>
  <c r="Q127" i="6" s="1"/>
  <c r="L127" i="6"/>
  <c r="M127" i="6" s="1"/>
  <c r="H127" i="6"/>
  <c r="I127" i="6" s="1"/>
  <c r="D127" i="6"/>
  <c r="E127" i="6" s="1"/>
  <c r="X124" i="6"/>
  <c r="Y124" i="6" s="1"/>
  <c r="T124" i="6"/>
  <c r="U124" i="6" s="1"/>
  <c r="P124" i="6"/>
  <c r="Q124" i="6" s="1"/>
  <c r="L124" i="6"/>
  <c r="M124" i="6" s="1"/>
  <c r="H124" i="6"/>
  <c r="I124" i="6" s="1"/>
  <c r="D124" i="6"/>
  <c r="E124" i="6" s="1"/>
  <c r="T117" i="6"/>
  <c r="U117" i="6" s="1"/>
  <c r="P117" i="6"/>
  <c r="L117" i="6"/>
  <c r="M117" i="6" s="1"/>
  <c r="H117" i="6"/>
  <c r="I117" i="6" s="1"/>
  <c r="D117" i="6"/>
  <c r="E117" i="6" s="1"/>
  <c r="X114" i="6"/>
  <c r="Y114" i="6" s="1"/>
  <c r="T114" i="6"/>
  <c r="U114" i="6" s="1"/>
  <c r="P114" i="6"/>
  <c r="Q114" i="6" s="1"/>
  <c r="L114" i="6"/>
  <c r="M114" i="6" s="1"/>
  <c r="H114" i="6"/>
  <c r="I114" i="6" s="1"/>
  <c r="X111" i="6"/>
  <c r="Y111" i="6" s="1"/>
  <c r="T111" i="6"/>
  <c r="U111" i="6" s="1"/>
  <c r="P111" i="6"/>
  <c r="Q111" i="6" s="1"/>
  <c r="L111" i="6"/>
  <c r="M111" i="6" s="1"/>
  <c r="H111" i="6"/>
  <c r="I111" i="6" s="1"/>
  <c r="X107" i="6"/>
  <c r="Y107" i="6" s="1"/>
  <c r="T107" i="6"/>
  <c r="U107" i="6" s="1"/>
  <c r="P107" i="6"/>
  <c r="Q107" i="6" s="1"/>
  <c r="L107" i="6"/>
  <c r="M107" i="6" s="1"/>
  <c r="H107" i="6"/>
  <c r="I107" i="6" s="1"/>
  <c r="D114" i="6"/>
  <c r="E114" i="6" s="1"/>
  <c r="D111" i="6"/>
  <c r="E111" i="6" s="1"/>
  <c r="D107" i="6"/>
  <c r="A132" i="6"/>
  <c r="A130" i="6"/>
  <c r="A127" i="6"/>
  <c r="A124" i="6"/>
  <c r="A117" i="6"/>
  <c r="A114" i="6"/>
  <c r="A111" i="6"/>
  <c r="A107" i="6"/>
  <c r="L22" i="5"/>
  <c r="B33" i="5"/>
  <c r="L20" i="5"/>
  <c r="L18" i="5"/>
  <c r="X67" i="6"/>
  <c r="Y67" i="6" s="1"/>
  <c r="T67" i="6"/>
  <c r="U67" i="6" s="1"/>
  <c r="P67" i="6"/>
  <c r="Q67" i="6" s="1"/>
  <c r="L67" i="6"/>
  <c r="M67" i="6" s="1"/>
  <c r="H67" i="6"/>
  <c r="I67" i="6" s="1"/>
  <c r="X64" i="6"/>
  <c r="Y64" i="6" s="1"/>
  <c r="T64" i="6"/>
  <c r="U64" i="6" s="1"/>
  <c r="P64" i="6"/>
  <c r="Q64" i="6" s="1"/>
  <c r="L64" i="6"/>
  <c r="M64" i="6" s="1"/>
  <c r="H64" i="6"/>
  <c r="I64" i="6" s="1"/>
  <c r="D64" i="6"/>
  <c r="E64" i="6" s="1"/>
  <c r="X60" i="6"/>
  <c r="Y60" i="6" s="1"/>
  <c r="T60" i="6"/>
  <c r="U60" i="6" s="1"/>
  <c r="P60" i="6"/>
  <c r="Q60" i="6" s="1"/>
  <c r="L60" i="6"/>
  <c r="M60" i="6" s="1"/>
  <c r="H60" i="6"/>
  <c r="I60" i="6" s="1"/>
  <c r="X49" i="6"/>
  <c r="U49" i="6"/>
  <c r="P49" i="6"/>
  <c r="Q49" i="6" s="1"/>
  <c r="L49" i="6"/>
  <c r="M49" i="6" s="1"/>
  <c r="H49" i="6"/>
  <c r="I49" i="6" s="1"/>
  <c r="X45" i="6"/>
  <c r="Y45" i="6" s="1"/>
  <c r="T45" i="6"/>
  <c r="U45" i="6" s="1"/>
  <c r="P45" i="6"/>
  <c r="Q45" i="6" s="1"/>
  <c r="L45" i="6"/>
  <c r="M45" i="6" s="1"/>
  <c r="H45" i="6"/>
  <c r="I45" i="6" s="1"/>
  <c r="X40" i="6"/>
  <c r="T40" i="6"/>
  <c r="P40" i="6"/>
  <c r="Q40" i="6" s="1"/>
  <c r="L40" i="6"/>
  <c r="M40" i="6" s="1"/>
  <c r="H40" i="6"/>
  <c r="I40" i="6" s="1"/>
  <c r="D67" i="6"/>
  <c r="E67" i="6" s="1"/>
  <c r="D45" i="6"/>
  <c r="E45" i="6" s="1"/>
  <c r="D49" i="6"/>
  <c r="E49" i="6" s="1"/>
  <c r="D60" i="6"/>
  <c r="E60" i="6" s="1"/>
  <c r="D40" i="6"/>
  <c r="E40" i="6" s="1"/>
  <c r="A67" i="6"/>
  <c r="A64" i="6"/>
  <c r="A60" i="6"/>
  <c r="A49" i="6"/>
  <c r="A45" i="6"/>
  <c r="A40" i="6"/>
  <c r="B16" i="5"/>
  <c r="D8" i="6"/>
  <c r="E8" i="6" s="1"/>
  <c r="H21" i="6"/>
  <c r="I21" i="6" s="1"/>
  <c r="D30" i="6"/>
  <c r="E30" i="6" s="1"/>
  <c r="D21" i="6"/>
  <c r="E21" i="6" s="1"/>
  <c r="D28" i="6"/>
  <c r="E28" i="6" s="1"/>
  <c r="D26" i="6"/>
  <c r="E26" i="6" s="1"/>
  <c r="A28" i="6"/>
  <c r="A30" i="6"/>
  <c r="A8" i="6"/>
  <c r="A21" i="6"/>
  <c r="A26" i="6"/>
  <c r="A7" i="6"/>
  <c r="L12" i="5"/>
  <c r="L11" i="5"/>
  <c r="L10" i="5"/>
  <c r="L8" i="5"/>
  <c r="X145" i="6"/>
  <c r="Y145" i="6" s="1"/>
  <c r="AH84" i="6" l="1"/>
  <c r="AH114" i="6"/>
  <c r="AH130" i="6"/>
  <c r="AH8" i="6"/>
  <c r="AH94" i="6"/>
  <c r="M28" i="5" s="1"/>
  <c r="O28" i="5" s="1"/>
  <c r="O71" i="5"/>
  <c r="O55" i="5"/>
  <c r="L16" i="5"/>
  <c r="K6" i="5"/>
  <c r="AH67" i="6"/>
  <c r="AH286" i="6"/>
  <c r="AH72" i="6"/>
  <c r="AH127" i="6"/>
  <c r="M39" i="5" s="1"/>
  <c r="O39" i="5" s="1"/>
  <c r="AH80" i="6"/>
  <c r="M25" i="5" s="1"/>
  <c r="O25" i="5" s="1"/>
  <c r="AH49" i="6"/>
  <c r="M19" i="5" s="1"/>
  <c r="AH45" i="6"/>
  <c r="M18" i="5" s="1"/>
  <c r="AH76" i="6"/>
  <c r="AH124" i="6"/>
  <c r="AH274" i="6"/>
  <c r="AH306" i="6"/>
  <c r="AH102" i="6"/>
  <c r="AH60" i="6"/>
  <c r="AH64" i="6"/>
  <c r="AH111" i="6"/>
  <c r="AH261" i="6"/>
  <c r="M61" i="5" s="1"/>
  <c r="O61" i="5" s="1"/>
  <c r="AH98" i="6"/>
  <c r="M29" i="5" s="1"/>
  <c r="O29" i="5" s="1"/>
  <c r="P132" i="6"/>
  <c r="Q132" i="6" s="1"/>
  <c r="E15" i="2"/>
  <c r="D4" i="2" s="1"/>
  <c r="AH26" i="6"/>
  <c r="M10" i="5" s="1"/>
  <c r="M40" i="5"/>
  <c r="O40" i="5" s="1"/>
  <c r="AH28" i="6"/>
  <c r="M11" i="5" s="1"/>
  <c r="M22" i="5"/>
  <c r="O22" i="5" s="1"/>
  <c r="AH21" i="6"/>
  <c r="M9" i="5" s="1"/>
  <c r="AH35" i="6"/>
  <c r="M14" i="5" s="1"/>
  <c r="AH30" i="6"/>
  <c r="M12" i="5" s="1"/>
  <c r="M38" i="5"/>
  <c r="O38" i="5" s="1"/>
  <c r="M27" i="5"/>
  <c r="O27" i="5" s="1"/>
  <c r="M36" i="5"/>
  <c r="O36" i="5" s="1"/>
  <c r="M35" i="5"/>
  <c r="O35" i="5" s="1"/>
  <c r="M21" i="5"/>
  <c r="O21" i="5" s="1"/>
  <c r="AH33" i="6"/>
  <c r="M13" i="5" s="1"/>
  <c r="M62" i="5"/>
  <c r="O62" i="5" s="1"/>
  <c r="P260" i="6"/>
  <c r="Q260" i="6" s="1"/>
  <c r="N71" i="5"/>
  <c r="D179" i="6"/>
  <c r="E179" i="6" s="1"/>
  <c r="U40" i="6"/>
  <c r="AH40" i="6" s="1"/>
  <c r="T39" i="6"/>
  <c r="Y117" i="6"/>
  <c r="X106" i="6"/>
  <c r="Y106" i="6" s="1"/>
  <c r="Y49" i="6"/>
  <c r="X39" i="6"/>
  <c r="Y39" i="6" s="1"/>
  <c r="N66" i="5"/>
  <c r="L146" i="6"/>
  <c r="L145" i="6" s="1"/>
  <c r="M145" i="6" s="1"/>
  <c r="L39" i="6"/>
  <c r="M39" i="6" s="1"/>
  <c r="A260" i="6"/>
  <c r="X291" i="6"/>
  <c r="H179" i="6"/>
  <c r="I179" i="6" s="1"/>
  <c r="T145" i="6"/>
  <c r="U145" i="6" s="1"/>
  <c r="A349" i="6"/>
  <c r="L180" i="6"/>
  <c r="L179" i="6" s="1"/>
  <c r="M179" i="6" s="1"/>
  <c r="M23" i="5"/>
  <c r="O23" i="5" s="1"/>
  <c r="D291" i="6"/>
  <c r="U39" i="6"/>
  <c r="H39" i="6"/>
  <c r="I39" i="6" s="1"/>
  <c r="L106" i="6"/>
  <c r="M106" i="6" s="1"/>
  <c r="D106" i="6"/>
  <c r="E106" i="6" s="1"/>
  <c r="X179" i="6"/>
  <c r="Y179" i="6" s="1"/>
  <c r="N55" i="5"/>
  <c r="P180" i="6"/>
  <c r="P179" i="6" s="1"/>
  <c r="Q179" i="6" s="1"/>
  <c r="A368" i="6"/>
  <c r="T179" i="6"/>
  <c r="U179" i="6" s="1"/>
  <c r="A39" i="6"/>
  <c r="H7" i="6"/>
  <c r="I7" i="6" s="1"/>
  <c r="P39" i="6"/>
  <c r="Q39" i="6" s="1"/>
  <c r="E107" i="6"/>
  <c r="AH107" i="6" s="1"/>
  <c r="H106" i="6"/>
  <c r="I106" i="6" s="1"/>
  <c r="P106" i="6"/>
  <c r="Q106" i="6" s="1"/>
  <c r="T106" i="6"/>
  <c r="U106" i="6" s="1"/>
  <c r="L260" i="6"/>
  <c r="M260" i="6" s="1"/>
  <c r="L291" i="6"/>
  <c r="M291" i="6" s="1"/>
  <c r="P291" i="6"/>
  <c r="Q291" i="6" s="1"/>
  <c r="T291" i="6"/>
  <c r="U291" i="6" s="1"/>
  <c r="T7" i="6"/>
  <c r="U7" i="6" s="1"/>
  <c r="P7" i="6"/>
  <c r="Q7" i="6" s="1"/>
  <c r="M8" i="5"/>
  <c r="M26" i="5"/>
  <c r="O26" i="5" s="1"/>
  <c r="D7" i="6"/>
  <c r="E7" i="6" s="1"/>
  <c r="M20" i="5"/>
  <c r="M64" i="5"/>
  <c r="O64" i="5" s="1"/>
  <c r="M30" i="5"/>
  <c r="O30" i="5" s="1"/>
  <c r="H289" i="6"/>
  <c r="I291" i="6"/>
  <c r="M24" i="5"/>
  <c r="O24" i="5" s="1"/>
  <c r="A291" i="6"/>
  <c r="E146" i="6"/>
  <c r="D39" i="6"/>
  <c r="E39" i="6" s="1"/>
  <c r="Y40" i="6"/>
  <c r="A106" i="6"/>
  <c r="Q117" i="6"/>
  <c r="AH117" i="6" s="1"/>
  <c r="M292" i="6"/>
  <c r="Q146" i="6"/>
  <c r="L7" i="5"/>
  <c r="I146" i="6"/>
  <c r="U132" i="6"/>
  <c r="Y292" i="6"/>
  <c r="I310" i="6"/>
  <c r="AH310" i="6" s="1"/>
  <c r="L7" i="6"/>
  <c r="M7" i="6" s="1"/>
  <c r="A179" i="6"/>
  <c r="M278" i="6"/>
  <c r="AH278" i="6" s="1"/>
  <c r="AH132" i="6" l="1"/>
  <c r="AH145" i="6"/>
  <c r="AH292" i="6"/>
  <c r="L6" i="5"/>
  <c r="D6" i="2" s="1"/>
  <c r="AH7" i="6"/>
  <c r="AH179" i="6"/>
  <c r="M46" i="5" s="1"/>
  <c r="O46" i="5" s="1"/>
  <c r="O11" i="5"/>
  <c r="N11" i="5"/>
  <c r="N10" i="5"/>
  <c r="O10" i="5"/>
  <c r="O12" i="5"/>
  <c r="N12" i="5"/>
  <c r="M41" i="5"/>
  <c r="O41" i="5" s="1"/>
  <c r="M63" i="5"/>
  <c r="O63" i="5" s="1"/>
  <c r="Y291" i="6"/>
  <c r="M37" i="5"/>
  <c r="O37" i="5" s="1"/>
  <c r="AH106" i="6"/>
  <c r="M180" i="6"/>
  <c r="M146" i="6"/>
  <c r="AH146" i="6" s="1"/>
  <c r="M45" i="5" s="1"/>
  <c r="O45" i="5" s="1"/>
  <c r="O8" i="5"/>
  <c r="Q3" i="6"/>
  <c r="N20" i="5"/>
  <c r="O20" i="5"/>
  <c r="N35" i="5"/>
  <c r="N26" i="5"/>
  <c r="N30" i="5"/>
  <c r="N28" i="5"/>
  <c r="N40" i="5"/>
  <c r="N22" i="5"/>
  <c r="N61" i="5"/>
  <c r="N62" i="5"/>
  <c r="N29" i="5"/>
  <c r="N14" i="5"/>
  <c r="O14" i="5"/>
  <c r="N27" i="5"/>
  <c r="N21" i="5"/>
  <c r="N25" i="5"/>
  <c r="N24" i="5"/>
  <c r="N39" i="5"/>
  <c r="N38" i="5"/>
  <c r="N23" i="5"/>
  <c r="N9" i="5"/>
  <c r="O9" i="5"/>
  <c r="N64" i="5"/>
  <c r="N13" i="5"/>
  <c r="O13" i="5"/>
  <c r="N19" i="5"/>
  <c r="O19" i="5"/>
  <c r="N36" i="5"/>
  <c r="N18" i="5"/>
  <c r="O18" i="5"/>
  <c r="Q180" i="6"/>
  <c r="M3" i="6"/>
  <c r="D289" i="6"/>
  <c r="E291" i="6"/>
  <c r="M7" i="5"/>
  <c r="M49" i="5"/>
  <c r="O49" i="5" s="1"/>
  <c r="N8" i="5"/>
  <c r="X260" i="6"/>
  <c r="Y260" i="6" s="1"/>
  <c r="Y289" i="6"/>
  <c r="T260" i="6"/>
  <c r="U260" i="6" s="1"/>
  <c r="U3" i="6" s="1"/>
  <c r="U289" i="6"/>
  <c r="M34" i="5"/>
  <c r="O34" i="5" s="1"/>
  <c r="AH39" i="6"/>
  <c r="M17" i="5"/>
  <c r="M16" i="5" s="1"/>
  <c r="H260" i="6"/>
  <c r="I260" i="6" s="1"/>
  <c r="I3" i="6" s="1"/>
  <c r="I289" i="6"/>
  <c r="AH291" i="6" l="1"/>
  <c r="AH180" i="6"/>
  <c r="N63" i="5"/>
  <c r="N41" i="5"/>
  <c r="M33" i="5"/>
  <c r="O33" i="5" s="1"/>
  <c r="N37" i="5"/>
  <c r="O17" i="5"/>
  <c r="N7" i="5"/>
  <c r="M48" i="5"/>
  <c r="O48" i="5" s="1"/>
  <c r="O7" i="5"/>
  <c r="E289" i="6"/>
  <c r="AH289" i="6" s="1"/>
  <c r="D260" i="6"/>
  <c r="E260" i="6" s="1"/>
  <c r="N49" i="5"/>
  <c r="M47" i="5"/>
  <c r="O47" i="5" s="1"/>
  <c r="N34" i="5"/>
  <c r="N45" i="5"/>
  <c r="M44" i="5"/>
  <c r="O44" i="5" s="1"/>
  <c r="N17" i="5"/>
  <c r="N16" i="5" s="1"/>
  <c r="E3" i="6" l="1"/>
  <c r="AH260" i="6"/>
  <c r="M65" i="5"/>
  <c r="O65" i="5" s="1"/>
  <c r="N33" i="5"/>
  <c r="O16" i="5"/>
  <c r="N48" i="5"/>
  <c r="N47" i="5"/>
  <c r="N44" i="5"/>
  <c r="N65" i="5" l="1"/>
  <c r="M60" i="5"/>
  <c r="O60" i="5" s="1"/>
  <c r="N46" i="5"/>
  <c r="X349" i="6"/>
  <c r="Y349" i="6" s="1"/>
  <c r="AH349" i="6" s="1"/>
  <c r="N60" i="5" l="1"/>
  <c r="Y3" i="6"/>
  <c r="AC481" i="6"/>
  <c r="AH481" i="6" s="1"/>
  <c r="AC480" i="6" l="1"/>
  <c r="AH480" i="6" s="1"/>
  <c r="M120" i="5" s="1"/>
  <c r="O120" i="5" s="1"/>
  <c r="AB476" i="6"/>
  <c r="AC476" i="6" s="1"/>
  <c r="AH476" i="6" s="1"/>
  <c r="AC477" i="6"/>
  <c r="AH477" i="6" s="1"/>
  <c r="M93" i="5" s="1"/>
  <c r="O93" i="5" l="1"/>
  <c r="N93" i="5"/>
  <c r="M92" i="5"/>
  <c r="M119" i="5"/>
  <c r="N120" i="5"/>
  <c r="N119" i="5" s="1"/>
  <c r="AC3" i="6"/>
  <c r="AH2" i="6" s="1"/>
  <c r="O92" i="5" l="1"/>
  <c r="N92" i="5"/>
  <c r="N6" i="5"/>
  <c r="M6" i="5"/>
  <c r="D7" i="2" s="1"/>
  <c r="D8" i="2" s="1"/>
  <c r="O119" i="5"/>
  <c r="O6"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ona</author>
  </authors>
  <commentList>
    <comment ref="D10" authorId="0" shapeId="0" xr:uid="{00000000-0006-0000-0400-000001000000}">
      <text>
        <r>
          <rPr>
            <b/>
            <sz val="9"/>
            <color indexed="81"/>
            <rFont val="Tahoma"/>
            <family val="2"/>
            <charset val="161"/>
          </rPr>
          <t xml:space="preserve">ΕΞΟΦΛΗΣΗ_13ης_ΕΝΤΟΛΗΣ
</t>
        </r>
      </text>
    </comment>
    <comment ref="D11" authorId="0" shapeId="0" xr:uid="{00000000-0006-0000-0400-000002000000}">
      <text>
        <r>
          <rPr>
            <b/>
            <sz val="9"/>
            <color indexed="81"/>
            <rFont val="Tahoma"/>
            <family val="2"/>
            <charset val="161"/>
          </rPr>
          <t>user:</t>
        </r>
        <r>
          <rPr>
            <sz val="9"/>
            <color indexed="81"/>
            <rFont val="Tahoma"/>
            <family val="2"/>
            <charset val="161"/>
          </rPr>
          <t xml:space="preserve">
ΕΞΟΦΛΗΣΗ_14ης_ΕΝΤΟΛΗΣ</t>
        </r>
      </text>
    </comment>
    <comment ref="D12" authorId="0" shapeId="0" xr:uid="{00000000-0006-0000-0400-000003000000}">
      <text>
        <r>
          <rPr>
            <b/>
            <sz val="9"/>
            <color indexed="81"/>
            <rFont val="Tahoma"/>
            <family val="2"/>
            <charset val="161"/>
          </rPr>
          <t>user:</t>
        </r>
        <r>
          <rPr>
            <sz val="9"/>
            <color indexed="81"/>
            <rFont val="Tahoma"/>
            <family val="2"/>
            <charset val="161"/>
          </rPr>
          <t xml:space="preserve">
15η_ΕΝΤΟΛΗ</t>
        </r>
      </text>
    </comment>
    <comment ref="D14" authorId="0" shapeId="0" xr:uid="{00000000-0006-0000-0400-000004000000}">
      <text>
        <r>
          <rPr>
            <b/>
            <sz val="9"/>
            <color indexed="81"/>
            <rFont val="Tahoma"/>
            <family val="2"/>
            <charset val="161"/>
          </rPr>
          <t>user:</t>
        </r>
        <r>
          <rPr>
            <sz val="9"/>
            <color indexed="81"/>
            <rFont val="Tahoma"/>
            <family val="2"/>
            <charset val="161"/>
          </rPr>
          <t xml:space="preserve">
90509_15η_ΕΝΤΟΛΗ</t>
        </r>
      </text>
    </comment>
    <comment ref="D15" authorId="1" shapeId="0" xr:uid="{00000000-0006-0000-0400-000005000000}">
      <text>
        <r>
          <rPr>
            <b/>
            <sz val="9"/>
            <color indexed="81"/>
            <rFont val="Tahoma"/>
            <family val="2"/>
            <charset val="161"/>
          </rPr>
          <t>ona:</t>
        </r>
        <r>
          <rPr>
            <sz val="9"/>
            <color indexed="81"/>
            <rFont val="Tahoma"/>
            <family val="2"/>
            <charset val="161"/>
          </rPr>
          <t xml:space="preserve">
16η
</t>
        </r>
      </text>
    </comment>
    <comment ref="D16" authorId="0" shapeId="0" xr:uid="{00000000-0006-0000-0400-000006000000}">
      <text>
        <r>
          <rPr>
            <b/>
            <sz val="9"/>
            <color indexed="81"/>
            <rFont val="Tahoma"/>
            <family val="2"/>
            <charset val="161"/>
          </rPr>
          <t>user:</t>
        </r>
        <r>
          <rPr>
            <sz val="9"/>
            <color indexed="81"/>
            <rFont val="Tahoma"/>
            <family val="2"/>
            <charset val="161"/>
          </rPr>
          <t xml:space="preserve">
90509_16ης_ΕΝΤΟΛΗΣ</t>
        </r>
      </text>
    </comment>
    <comment ref="H22" authorId="0" shapeId="0" xr:uid="{00000000-0006-0000-0400-000007000000}">
      <text>
        <r>
          <rPr>
            <b/>
            <sz val="9"/>
            <color indexed="81"/>
            <rFont val="Tahoma"/>
            <family val="2"/>
            <charset val="161"/>
          </rPr>
          <t>user:</t>
        </r>
        <r>
          <rPr>
            <sz val="9"/>
            <color indexed="81"/>
            <rFont val="Tahoma"/>
            <family val="2"/>
            <charset val="161"/>
          </rPr>
          <t xml:space="preserve">
90509_ΠΗΧΑΣ</t>
        </r>
      </text>
    </comment>
    <comment ref="H23" authorId="0" shapeId="0" xr:uid="{00000000-0006-0000-0400-000008000000}">
      <text>
        <r>
          <rPr>
            <b/>
            <sz val="9"/>
            <color indexed="81"/>
            <rFont val="Tahoma"/>
            <family val="2"/>
            <charset val="161"/>
          </rPr>
          <t>user:</t>
        </r>
        <r>
          <rPr>
            <sz val="9"/>
            <color indexed="81"/>
            <rFont val="Tahoma"/>
            <family val="2"/>
            <charset val="161"/>
          </rPr>
          <t xml:space="preserve">
ΕΑΑΔΗΣΥ_ΠΗΧΑΣ</t>
        </r>
      </text>
    </comment>
    <comment ref="H24" authorId="0" shapeId="0" xr:uid="{00000000-0006-0000-0400-000009000000}">
      <text>
        <r>
          <rPr>
            <b/>
            <sz val="9"/>
            <color indexed="81"/>
            <rFont val="Tahoma"/>
            <family val="2"/>
            <charset val="161"/>
          </rPr>
          <t>user:</t>
        </r>
        <r>
          <rPr>
            <sz val="9"/>
            <color indexed="81"/>
            <rFont val="Tahoma"/>
            <family val="2"/>
            <charset val="161"/>
          </rPr>
          <t xml:space="preserve">
ΧΑΡΤΟΣΗΜΟ_ΠΗΧΑΣ</t>
        </r>
      </text>
    </comment>
    <comment ref="G152" authorId="1" shapeId="0" xr:uid="{00000000-0006-0000-0400-00000A000000}">
      <text>
        <r>
          <rPr>
            <b/>
            <sz val="9"/>
            <color indexed="81"/>
            <rFont val="Tahoma"/>
            <family val="2"/>
            <charset val="161"/>
          </rPr>
          <t>ona:</t>
        </r>
        <r>
          <rPr>
            <sz val="9"/>
            <color indexed="81"/>
            <rFont val="Tahoma"/>
            <family val="2"/>
            <charset val="161"/>
          </rPr>
          <t xml:space="preserve">
ΚΡΑΤΗΣΕΙΣ</t>
        </r>
      </text>
    </comment>
  </commentList>
</comments>
</file>

<file path=xl/sharedStrings.xml><?xml version="1.0" encoding="utf-8"?>
<sst xmlns="http://schemas.openxmlformats.org/spreadsheetml/2006/main" count="2176" uniqueCount="1336">
  <si>
    <t xml:space="preserve">ΣΥΝΟΛΟ ΕΝΤΑΓΜΕΝΩΝ </t>
  </si>
  <si>
    <t>ΣΥΝΟΛΟ ΠΡΟΤΑΣΕΩΝ</t>
  </si>
  <si>
    <t xml:space="preserve">ΠΡΟΥΠΟΛΟΓΙΣΜΟΣ ΑΠΕΝΤΑΓΜΕΝΩΝ </t>
  </si>
  <si>
    <t>ΠΡΟΥΠΟΛΟΓΙΣΜΟΣ ΕΝΤΑΓΜ ΕΠΠΕΡΑΑ</t>
  </si>
  <si>
    <t>ΠΡΟΥΠΟΛΟΓΙΣΜΟΣ ΠΡΟΤΑΣΕΩΝ  ΕΠΠΕΡΑΑ</t>
  </si>
  <si>
    <t>Α/Α</t>
  </si>
  <si>
    <t>Δράση</t>
  </si>
  <si>
    <t>Πρόσκληση</t>
  </si>
  <si>
    <t>Επιχειρησιακό Προγραμμα</t>
  </si>
  <si>
    <t>Τελικός Δικαιούχος</t>
  </si>
  <si>
    <t>Π/Υ</t>
  </si>
  <si>
    <t xml:space="preserve">ΚΑΤΑΣΤΑΣΗ </t>
  </si>
  <si>
    <t>Υποβολή ΤΔΕ/Υ</t>
  </si>
  <si>
    <t>Aποδεικτικό Παραλαβής Αίτησης Χρηματοδότησης</t>
  </si>
  <si>
    <t>Διαδικασία Ελέγχου - Παρατηρήσεις</t>
  </si>
  <si>
    <t>Απάντηση στις Παρατηρήσεις</t>
  </si>
  <si>
    <t>Σύμφωνο Αποδοχής Όρων Ένταξης Πράξης</t>
  </si>
  <si>
    <t>Απόφαση Ένταξης/Απόρριψης</t>
  </si>
  <si>
    <t>Κωδ. ΟΠΣ</t>
  </si>
  <si>
    <t>Υποβολή Τευχών Δημ/σης</t>
  </si>
  <si>
    <t>Κωδ. ΣΑΕΠ</t>
  </si>
  <si>
    <t>Προέγκριση Δημ/σης</t>
  </si>
  <si>
    <t>Έγκριση Όρων Διακ. Από Οικονομική</t>
  </si>
  <si>
    <t>Προβλεπόμενη Ημ/νία Δημ/σης</t>
  </si>
  <si>
    <t>Συμβατικός Π/Υ</t>
  </si>
  <si>
    <t>Ανάδοχος</t>
  </si>
  <si>
    <t>Διάρκεια Έργου</t>
  </si>
  <si>
    <t>Εγκριθέν ποσό</t>
  </si>
  <si>
    <t>Σύνολικο ύψος λογαριασμών</t>
  </si>
  <si>
    <t>Υπόλοιπο από σύμβαση</t>
  </si>
  <si>
    <t>Επιβλέποντες</t>
  </si>
  <si>
    <t>Λήξη</t>
  </si>
  <si>
    <t>ALARM</t>
  </si>
  <si>
    <t>ΣΗΜΕΡΙΝΗ ΗΜΕΡΟΜΗΝΙΑ</t>
  </si>
  <si>
    <t xml:space="preserve">KA </t>
  </si>
  <si>
    <t>ΠΛΗΡΩΜΕΣ 2016</t>
  </si>
  <si>
    <t>ΣΥΝΟΛΟ</t>
  </si>
  <si>
    <t>ΤΙΤΛΟΣ ΕΡΓΟΥ</t>
  </si>
  <si>
    <t>Η/Α ΠΛΗΡΩΜΗΣ</t>
  </si>
  <si>
    <t>ΑΡ ΧΕ</t>
  </si>
  <si>
    <t>ΠΟΣΟ</t>
  </si>
  <si>
    <t>ΣΥΝΟΛΑ 2016</t>
  </si>
  <si>
    <t>ΠΛΗΡΩΜΕΣ 2017</t>
  </si>
  <si>
    <t>ΠΛΗΡΩΜΕΣ 2018</t>
  </si>
  <si>
    <t>ΠΛΗΡΩΜΕΣ 2019</t>
  </si>
  <si>
    <t>ΠΛΗΡΩΜΕΣ 2020</t>
  </si>
  <si>
    <t>ΠΛΗΡΩΜΕΣ 2021</t>
  </si>
  <si>
    <t>ΚΕΝΤΡΟ Ε.Κ.Α.Β. ΚΟΖΑΝΗΣ</t>
  </si>
  <si>
    <t>ΔΗΜΟΣ ΚΟΖΑΝΗΣ</t>
  </si>
  <si>
    <t>ΑΙΤΗΣΗ ΧΡΗΜΑΤΟΔΟΤΗΣΗΣ</t>
  </si>
  <si>
    <t>ΟΚΩ-ΥΔΡΕΥΣΗ ΑΠΟΧΕΤΕΥΣΗ</t>
  </si>
  <si>
    <t>ΟΚΩ-ΤΗΛΕΘΕΡΜΑΝΣΗ</t>
  </si>
  <si>
    <t>ΟΚΩ-ΣΥΝΔΕΣΗ ΜΕ ΔΕΔΔΗΕ</t>
  </si>
  <si>
    <t xml:space="preserve">ΚΕΝΤΡΟ Ε.Κ.Α.Β ΚΟΖΑΝΗΣ  </t>
  </si>
  <si>
    <t>1.1</t>
  </si>
  <si>
    <t>1.2</t>
  </si>
  <si>
    <t>1.3</t>
  </si>
  <si>
    <t>1.4</t>
  </si>
  <si>
    <t>1.5</t>
  </si>
  <si>
    <t>ΣΥΝΟΛΑ 2017</t>
  </si>
  <si>
    <t>ΣΥΝΟΛΑ 2018</t>
  </si>
  <si>
    <t>ΣΥΝΟΛΑ 2019</t>
  </si>
  <si>
    <t>ΣΥΝΟΛΑ 2020</t>
  </si>
  <si>
    <t>ΣΥΝΟΛΑ 2021</t>
  </si>
  <si>
    <t>1166Γ</t>
  </si>
  <si>
    <t>ΕΝΤΑΞΗ</t>
  </si>
  <si>
    <t>ΑΠΟΦΑΣΗ ΕΝΤΑΞΗΣ</t>
  </si>
  <si>
    <t>ΠΕΠ ΔΥΤΙΚΗΣ ΜΑΚΕΔΟΝΙΑΣ</t>
  </si>
  <si>
    <t>2016ΕΠ00510003</t>
  </si>
  <si>
    <t>Π/Υ ΕΝΤΑΞΗΣ</t>
  </si>
  <si>
    <t>Εγκεκριμένα έργα</t>
  </si>
  <si>
    <t>ΤΕΧΝΙΚΗ ΑΝΑΠΤΥΞΗ ΑΤΕΒΕ</t>
  </si>
  <si>
    <t>ΜΙΧΑΛΗΣ ΠΗΧΑΣ</t>
  </si>
  <si>
    <t>ΔΥΤΙΚΗΣ ΜΑΚΕΔΟΝΙΑΣ 2014-2020</t>
  </si>
  <si>
    <t>624Γ</t>
  </si>
  <si>
    <t>467A</t>
  </si>
  <si>
    <t>906Γ</t>
  </si>
  <si>
    <t>418Α</t>
  </si>
  <si>
    <t>1.6</t>
  </si>
  <si>
    <t>ΠΡΟΜΗΘΕΙΑ ΞΕΝΟΔΟΧΕΙΑΚΟΥ ΕΞΟΠΛΙΣΜΟΥ ΚΕΝΤΡΟΥ Ε.Κ.Α.Β. ΚΟΖΑΝΗΣ</t>
  </si>
  <si>
    <t>ΠΡΟΜΗΘΕΙΑ ΜΗΧΑΝΟΛΟΓΙΚΟΥ ΕΞΟΠΛΙΣΜΟΥ</t>
  </si>
  <si>
    <t>ΠΡΟΜΗΘΕΙΑ ΜΗΧΑΝΟΓΡΑΦΙΚΟΥ ΕΞΟΠΛΙΣΜΟΥ</t>
  </si>
  <si>
    <t>ΚΤΙΡΙΟ ΒΙΒΛΙΟΘΗΚΗΣ ΚΑΙ ΕΚΘΕΣΙΑΚΟΥ ΧΩΡΟΥ ΒΙΒΛΙΟΘΗΚΗΣ</t>
  </si>
  <si>
    <t>2016ΕΠ00510051</t>
  </si>
  <si>
    <t>2.1</t>
  </si>
  <si>
    <t>2.2</t>
  </si>
  <si>
    <t>2.3</t>
  </si>
  <si>
    <t>2.4</t>
  </si>
  <si>
    <t>2.5</t>
  </si>
  <si>
    <t>2.6</t>
  </si>
  <si>
    <t>2.7</t>
  </si>
  <si>
    <t>ΔΕΥΑΚ</t>
  </si>
  <si>
    <t>ΔΕΔΔΗΕ</t>
  </si>
  <si>
    <t>ΠΡΟΜΗΘΕΙΑ ΚΙΝΗΤΟΥ ΕΞΟΠΛΙΣΜΟΥ ΚΤΙΡΙΟΥ ΒΙΒΛΙΟΘΗΚΗΣ - ΠΡΟΜΗΘΕΙΑ ΤΩΝ ΕΙΔΩΝ ΤΩΝ
ΚΑΤΗΓΟΡΙΩΝ 1 &amp; 4</t>
  </si>
  <si>
    <t>ΣΥΝΔΕΣΕΙΣ ΟΚΩ</t>
  </si>
  <si>
    <t>ΕΝΕΡΓΕΙΑΚΗ ΕΠΙΘΕΩΡΗΣΗ</t>
  </si>
  <si>
    <t>ΠΡΟΜΗΘΕΙΑ ΚΙΝΗΤΟΥ ΕΞΟΠΛΙΣΜΟΥ ΚΤΙΡΙΟΥ ΒΙΒΛΙΟΘΗΚΗΣ - ΠΡΟΜΗΘΕΙΑ ΤΩΝ ΕΙΔΩΝ ΤΩΝ
ΚΑΤΗΓΟΡΙΩΝ 2 &amp; 3</t>
  </si>
  <si>
    <t>ΚΑΤΑΣΚΕΥΗ ΠΡΟΤΥΠΟΥ ΒΡΕΦΟΝΗΠΙΑΚΟΥ ΣΤΑΘΜΟΥ ΟΛΟΚΛΗΡΩΜΕΝΗΣ ΦΡΟΝΤΙΔΑΣ ΜΕ
ΕΦΑΡΜΟΓΗ ΤΕΧΝΟΛΟΓΙΩΝ ΑΝΑΝΕΩΣΙΜΩΝ ΠΗΓΩΝ ΕΝΕΡΓΕΙΑΣ ΣΤΟ Ο.Τ.19 ΤΗΣ ΖΕΠ ΚΟΖΑΝΗΣ</t>
  </si>
  <si>
    <t>2016ΕΠ00510053</t>
  </si>
  <si>
    <t>3.1</t>
  </si>
  <si>
    <t>3.2</t>
  </si>
  <si>
    <t>3.3</t>
  </si>
  <si>
    <t>3.4</t>
  </si>
  <si>
    <t>3.5</t>
  </si>
  <si>
    <t>3.6</t>
  </si>
  <si>
    <t>3.7</t>
  </si>
  <si>
    <t>3.8</t>
  </si>
  <si>
    <t>ΠΡΟΜΗΘΕΙΑ ΚΑΙ ΕΓΚΑΤΑΣΤΑΣΗ ΕΞΟΠΛΙΣΜΟΥ-ΗΛΕΚΤΡΙΚΕΣ ΣΥΣΚΕΥΕΣ</t>
  </si>
  <si>
    <t>ΠΡΟΜΗΘΕΙΑ ΚΑΙ ΕΓΚΑΤΑΣΤΑΣΗ ΕΞΟΠΛΙΣΜΟΥ-ΕΠΙΠΛΑ - ΠΑΙΧΝΙΔΙΑ</t>
  </si>
  <si>
    <t>ΠΡΟΜΗΘΕΙΑ ΚΑΙ ΕΓΚΑΤΑΣΤΑΣΗ ΕΞΟΠΛΙΣΜΟΥ-ΛΟΙΠΟΣ ΕΞΟΠΛΙΣΜΟΣ</t>
  </si>
  <si>
    <t>ΟΚΩ-ΥΔΡΕΥΣΗ-ΑΠΟΧΕΤΕΥΣΗ</t>
  </si>
  <si>
    <t>ΚΑΤΑΣΚΕΥΗ ΠΡΟΤΥΠΟΥ ΒΡΕΦΟΝΗΠΙΑΚΟΥ ΣΤΑΘΜΟΥ ΟΛΟΚΛΗΡΩΜΕΝΗΣ ΦΡΟΝΤΙΔΑΣ ΜΕ
ΕΦΑΡΜΟΓΗ ΤΕΧΝΟΛΟΓΙΩΝ ΑΝΑΝΕΩΣΙΜΩΝ ΠΗΓΩΝ ΕΝΕΡΓΕΙΑΣ ΣΤΟ Ο.Τ.19 ΤΗΣ ΖΕΠ ΚΟΖΑΝΗΣ -
ΥΠΟΛΕΙΠΟΜΕΝΕΣ ΕΡΓΑΣΙΕΣ</t>
  </si>
  <si>
    <t>ΚΕΝΤΡΟ ΚΟΙΝΟΤΗΤΑΣ ΔΗΜΟΥ ΚΟΖΑΝΗΣ</t>
  </si>
  <si>
    <t>2016ΕΠ00510038</t>
  </si>
  <si>
    <t>4.1</t>
  </si>
  <si>
    <t>ΛΕΙΤΟΥΡΓΙΑ ΔΟΜΩΝ ΚΑΙ ΥΠΗΡΕΣΙΩΝ ΤΗΣ ΤΟΠΙΚΗΣ ΑΥΤΟΔΙΟΙΚΗΣΗΣ ΠΡΟΣ ΟΦΕΛΟΣ ΤΩΝ ΓΥΝΑΙΚΩΝ
ΚΑΙ ΓΙΑ ΤΗΝ ΚΑΤΑΠΟΛΕΜΗΣΗ ΤΗΣ ΒΙΑΣ-ΛΕΙΤΟΥΡΓΙΑ ΞΕΝΩΝΑ ΦΙΛΟΞΕΝΙΑΣ ΣΤΟ ΔΗΜΟ ΚΟΖΑΝΗΣ</t>
  </si>
  <si>
    <t>2017ΕΠ00510007</t>
  </si>
  <si>
    <t>5.1</t>
  </si>
  <si>
    <t>Κτιριακές εγκαταστάσεις Δομών στήριξης ατόμων με νοητική υστέρηση και πολλαπλές αναπηρίες</t>
  </si>
  <si>
    <t>ΜΟΝΑΔΑ ΦΡΟΝΤΙΔΑΣ ΗΛΙΚΙΩΜΕΝΩΝ ΚΟΖΑΝΗΣ -ΚΑΤΑΣΚΕΥΗ ΝΕΑΣ ΠΤΕΡΥΓΑΣ ΚΑΙ ΑΝΑΜΟΡΦΩΣΗ –
ΑΝΑΒΑΘΜΙΣΗ ΥΠΑΡΧΟΥΣΑΣ ΠΤΕΡΥΓΑΣ Β</t>
  </si>
  <si>
    <t>ΚΑΤΑΣΚΕΥΗ ΜΟΝΟΡΟΦΟΥ ΚΤΙΡΙΟΥ ΜΕ ΥΠΟΓΕΙΟ - 10ο ΝΗΠΙΑΓΩΓΕΙΟ ΚΟΖΑΝΗΣ</t>
  </si>
  <si>
    <t>ΚΑΤΑΣΚΕΥΗ ΜΟΝΟΟΡΟΦΟΥ ΚΤΙΡΙΟΥ ΜΕ ΥΠΟΓΕΙΟ - 15ο ΝΗΠΙΑΓΩΓΕΙΟ ΚΟΖΑΝΗΣ</t>
  </si>
  <si>
    <t>191A/2017</t>
  </si>
  <si>
    <t>667B/2017</t>
  </si>
  <si>
    <t>695B/2017</t>
  </si>
  <si>
    <t>702A/2017</t>
  </si>
  <si>
    <t>769B/2017</t>
  </si>
  <si>
    <t>819B/2017</t>
  </si>
  <si>
    <t>836B/2017</t>
  </si>
  <si>
    <t>853B/2017</t>
  </si>
  <si>
    <t>870B/2017</t>
  </si>
  <si>
    <t>ΑΠΟΡΡΙΨΗ</t>
  </si>
  <si>
    <t>ΕΝΤΑΓΜΕΝΑ ΕΡΓΑ ΣΤΟ ΠΕΠ ΔΗΜΟΥ ΚΟΖΑΝΗΣ</t>
  </si>
  <si>
    <t>ΠΡΟΤΑΣΕΙΣ ΕΡΓΩΝ ΣΤΟ ΠΕΠ ΔΗΜΟΥ ΚΟΖΑΝΗΣ</t>
  </si>
  <si>
    <t>ΑΠΟΡΡΙΨΕΙΣ ΠΡΟΤΑΣΕΩΝ</t>
  </si>
  <si>
    <t>949Β/2017</t>
  </si>
  <si>
    <t>978Β/2017</t>
  </si>
  <si>
    <t>1120Β/2017</t>
  </si>
  <si>
    <t>1123Β/2017</t>
  </si>
  <si>
    <t>1074Β/2017</t>
  </si>
  <si>
    <t>1204Β/2017</t>
  </si>
  <si>
    <t>316Α/2017</t>
  </si>
  <si>
    <t>950Β/2017</t>
  </si>
  <si>
    <t>951Β/2017</t>
  </si>
  <si>
    <t>1069Β/2017</t>
  </si>
  <si>
    <t>1023Γ/2017</t>
  </si>
  <si>
    <t>2017ΕΠ00510033</t>
  </si>
  <si>
    <t>6.1</t>
  </si>
  <si>
    <t xml:space="preserve">ΑΝΑΒΑΘΜΙΣΗ-ΑΝΑΚΑΙΝΙΣΗ ΥΦΙΣΤΑΜΕΝΗΣ ΠΤΕΡΥΓΑΣ Β'-ΚΑΤΑΣΚΕΥΗ ΝΕΑΣ ΠΤΕΡΥΓΑΣ-
ΔΙΑΜΜΟΡΦΩΣΗ ΠΕΡΙΒΑΛΛΟΝΤΑ ΧΩΡΟΥ
</t>
  </si>
  <si>
    <t>ΠΡΟΜΗΘΕΙΑ ΕΞΟΠΛΙΣΜΟΥ</t>
  </si>
  <si>
    <t>6.2</t>
  </si>
  <si>
    <t>6.3</t>
  </si>
  <si>
    <t>24/2017</t>
  </si>
  <si>
    <t>1180Β/2017</t>
  </si>
  <si>
    <t xml:space="preserve">ΚΑΤΑΣΚΕΥΗ 7 ΝΕΩΝ ΑΙΘΟΥΣΩΝ ΔΙΔΑΣΚΑΛΙΑΣ ΣΤΟ 13ο ΔΗΜΟΤΚΟ ΣΧΟΛΕΙΟ ΚΟΖΑΝΗΣ </t>
  </si>
  <si>
    <t>ΒΕΛΤΙΩΣΗ ΠΡΟΣΒΑΣΗΣ ΣΕ ΓΕΩΡΓΙΚΗ ΓΗ ΚΑΙ ΚΤΗΝΟΤΡΟΦΙΚΕΣ ΕΚΜΕΤΑΛΛΕΥΣΕΙΣ ΣΤΗΝ Τ.Κ. ΤΕΤΡΑΛΟΦΟΥ</t>
  </si>
  <si>
    <t>127Β/2018</t>
  </si>
  <si>
    <t>46Β/2018</t>
  </si>
  <si>
    <t>ΧΕΠ 45Β/2018</t>
  </si>
  <si>
    <t>ΧΕΠ 117Β/2018</t>
  </si>
  <si>
    <t>ΧΕΠ 103Β/2018</t>
  </si>
  <si>
    <t>ΧΕΠ70Β/2018</t>
  </si>
  <si>
    <t>ΧΕΠ 3Β/2018</t>
  </si>
  <si>
    <t>700Β/2017</t>
  </si>
  <si>
    <t>839Β/2017</t>
  </si>
  <si>
    <t xml:space="preserve">2018ΕΠ00510000 </t>
  </si>
  <si>
    <t>208Β/2018</t>
  </si>
  <si>
    <t>ΧΕΠ 222Β/2018</t>
  </si>
  <si>
    <t>ΧΕΠ 261Β/2018</t>
  </si>
  <si>
    <t>ΧΕΠ 18Α/2018</t>
  </si>
  <si>
    <t>ΧΕΠ 209Β/2018</t>
  </si>
  <si>
    <t>ΧΕΠ 68Γ/2018</t>
  </si>
  <si>
    <t>ΧΕΠ 50Α/2018</t>
  </si>
  <si>
    <t>ΧΕΠ 355Β/2018</t>
  </si>
  <si>
    <t>ΧΕΠ 133Β/2018</t>
  </si>
  <si>
    <t>ΧΕΠ 185Β/2018</t>
  </si>
  <si>
    <t>ΧΕΠ 186Β/2018</t>
  </si>
  <si>
    <t>ΧΕΠ 5/2018</t>
  </si>
  <si>
    <t>ΧΕΠ 366Β/2018</t>
  </si>
  <si>
    <t>ΧΕΠ 372Β/2018</t>
  </si>
  <si>
    <t>ΧΕΠ 168Α/2018</t>
  </si>
  <si>
    <t>ΧΕΠ 480Β/2018</t>
  </si>
  <si>
    <t>ΧΕΠ 483Β/2018</t>
  </si>
  <si>
    <t>ΧΕΠ 486Γ/2018</t>
  </si>
  <si>
    <t>ΧΕΠ 543Β/2018</t>
  </si>
  <si>
    <t>ΧΕΠ 1179Β/2018</t>
  </si>
  <si>
    <t>ΧΕΠ 368Β/2018</t>
  </si>
  <si>
    <t>ΧΕΠ124Α/2018</t>
  </si>
  <si>
    <t>ΧΕΠ 484Β/2018</t>
  </si>
  <si>
    <t>ΠΡΟΤΑΣΗ</t>
  </si>
  <si>
    <t>Στοχευμένες δράσεις κατάρτισης, πιστοποίησης και συμβουλευτικής για την προώθηση της απασχόλησης και την υποστήριξη της κινητικότητας του εργατικού δυναμικού στους τομείς του περιβάλλοντος και της αγροδιατροφής</t>
  </si>
  <si>
    <t xml:space="preserve">ΠΡΟΜΗΘΕΙΑ ΜΗΧΑΝΟΛΟΓΙΚΟΥ ΕΞΟΠΛΙΣΜΟΥ ΚΕΝΤΡΟΥ ΕΚΑΒ </t>
  </si>
  <si>
    <t>431A/2018</t>
  </si>
  <si>
    <t>1/2018</t>
  </si>
  <si>
    <t>921Γ/2018</t>
  </si>
  <si>
    <t>ΧΕΠ 716Β/2018</t>
  </si>
  <si>
    <t>ΧΕΠ 594Β/2018</t>
  </si>
  <si>
    <t>ΧΕΠ 11_2018</t>
  </si>
  <si>
    <t>ΧΕΠ 610/2018</t>
  </si>
  <si>
    <t>ΧΕΠ 666Β/2018</t>
  </si>
  <si>
    <t>ΧΕΠ 226Α/2018</t>
  </si>
  <si>
    <t>ΧΕΠ 814Β/2018</t>
  </si>
  <si>
    <t>ΧΕΠ 810Β/2018</t>
  </si>
  <si>
    <t>ΧΕΠ 614Β/2018</t>
  </si>
  <si>
    <t>ΧΕΠ 815Β/2018</t>
  </si>
  <si>
    <t>ΧΕΠ 907Β/2018</t>
  </si>
  <si>
    <t>ΧΕΠ 889Β/2018</t>
  </si>
  <si>
    <t>ΧΕΠ 879Β/2018</t>
  </si>
  <si>
    <t>ΧΕΠ 797Γ/2018</t>
  </si>
  <si>
    <t>ΧΕΠ 892Β/2018</t>
  </si>
  <si>
    <t>ΧΕΠ 326Α/2018</t>
  </si>
  <si>
    <t>1.7.1</t>
  </si>
  <si>
    <t>1.7.2</t>
  </si>
  <si>
    <t>ΠΡΟΜΗΘΕΙΑ ΜΗΧΑΝΟΓΡΑΦΙΚΟΥ ΕΞΟΠΛΙΣΜΟΥ ΚΕΝΤΡΟΥ ΕΚΑΒ ΚΟΖΑΝΗΣ - ΟΜΑΔΑ Α (ΗΥ)</t>
  </si>
  <si>
    <t>ΧΕΠ 724Γ/2018</t>
  </si>
  <si>
    <t>ΧΕΠ 839Β/2018</t>
  </si>
  <si>
    <t>ΧΕΠ 986Β/2018</t>
  </si>
  <si>
    <t>ΧΕΠ 956Β/2018</t>
  </si>
  <si>
    <t>ΠΡΟΣΘΗΚΗ 7 ΑΙΘΟΥΣΩΝ ΣΤΟ 13ο Δ.Σ. ΚΟΖΑΝΗΣ</t>
  </si>
  <si>
    <t>ΣΥΝΔΕΣΕΙΣ ΟΚΩ ΓΙΑ ΤΟ 13ο ΔΗΜΟΤΙΚΟ ΣΧΟΛΕΙΟ</t>
  </si>
  <si>
    <t>ΔΑΠΑΝΕΣ ΕΛΕΓΚΤΩΝ ΔΟΜΗΣΗΣ ΓΙΑ ΤΟ 13ο ΔΗΜΟΤΙΚΟ ΣΧΟΛΕΙΟ</t>
  </si>
  <si>
    <t>ΕΚΔΟΣΗ ΠΙΣΤΟΠΟΙΗΤΙΚΟΥ ΕΝΕΡΓΕΙΑΚΗΣ ΑΠΟΔΟΣΗΣ ΓΙΑ ΤΟ 13ο ΔΗΜΟΤΙΚΟ ΣΧΟΛΕΙΟ</t>
  </si>
  <si>
    <t>9.1</t>
  </si>
  <si>
    <t>9.2</t>
  </si>
  <si>
    <t>9.3</t>
  </si>
  <si>
    <t>9.4</t>
  </si>
  <si>
    <t>ΚΑΤΑΣΚΕΥΗ ΜΟΝΩΡΟΦΟΥ ΚΤΗΡΙΟΥ ΜΕ ΥΠΟΓΕΙΟ - 10ο ΝΗΠΙΑΓΩΓΕΙΟ ΚΟΖΑΝΗΣ</t>
  </si>
  <si>
    <t>7.1</t>
  </si>
  <si>
    <t>7.2</t>
  </si>
  <si>
    <t>ΔΑΠΑΝΕΣ ΕΛΕΓΚΤΩΝ ΔΟΜΗΣΗΣ</t>
  </si>
  <si>
    <t>ΕΚΔΟΣΗ ΠΙΣΤΟΠΟΙΗΤΙΚΟΥ ΕΝΕΡΓΕΙΑΚΗΣ ΑΠΟΔΟΣΗΣ</t>
  </si>
  <si>
    <t>7.3</t>
  </si>
  <si>
    <t>7.4</t>
  </si>
  <si>
    <t>ΣΥΝΔΕΣΕΙΣ ΜΕ ΔΙΚΤΥΑ ΟΚΩ</t>
  </si>
  <si>
    <t>ΕΚΔΟΣΗ ΠΙΣΤΟΠΟΙΗΤΙΚΟΥ ΕΝΕΡΓΕΙΑΚΗΣ ΕΠΙΘΕΩΡΗΣΗΣ</t>
  </si>
  <si>
    <r>
      <t>ΚΑΤΑΣΚΕΥΗ ΜΟΝΩΡΟΦΟΥ ΚΤΙΡΙΟΥ ΜΕ ΥΠΟΓΕΙΟ  15</t>
    </r>
    <r>
      <rPr>
        <vertAlign val="superscript"/>
        <sz val="11"/>
        <rFont val="Cambria"/>
        <family val="1"/>
        <charset val="161"/>
      </rPr>
      <t>ο</t>
    </r>
    <r>
      <rPr>
        <sz val="11"/>
        <rFont val="Cambria"/>
        <family val="1"/>
        <charset val="161"/>
      </rPr>
      <t xml:space="preserve"> ΝΗΠΙΑΓΩΓΕΙΟ ΚΟΖΑΝΗΣ</t>
    </r>
  </si>
  <si>
    <t>8.1</t>
  </si>
  <si>
    <t>8.2</t>
  </si>
  <si>
    <t>8.4</t>
  </si>
  <si>
    <t>8.3</t>
  </si>
  <si>
    <t>ΧΕΠ 1017Β/2018</t>
  </si>
  <si>
    <t>ΧΕΠ 1013Β/2018</t>
  </si>
  <si>
    <t>ΧΕΠ 1018Β/2018</t>
  </si>
  <si>
    <t xml:space="preserve">ΠΡΟΜΗΘΕΙΑ ΚΙΝΗΤΟΥ ΕΞΟΠΛΙΣΜΟΥ ΚΤΙΡΙΟΥ ΒΙΒΛΙΟΘΗΚΗΣ - ΠΡΟΜΗΘΕΙΑ ΛΟΙΠΑ ΕΠΙΠΛΑ.
ΠΑΡΑΛΑΒΗ ΚΑΙ ΤΟΠΟΘΕΤΗΣΗ-ΕΓΚΑΤΑΣΤΑΣΗ ΤΗΣ ΠΡΟΜΗΘΕΙΑΣ ΓΙΑ ΤΗΝ ΛΕΙΤΟΥΡΓΙΑ ΤΗΣ ΒΙΒΛΙΟΘΗΚΗΣ
</t>
  </si>
  <si>
    <t>ΔΙΑΜΟΡΦΩΣΗ ΕΚΘΕΣΙΑΚΟΥ ΧΩΡΟΥ ΚΤΙΡΙΟΥ ΒΙΒΛΙΟΘΗΚΗΣ</t>
  </si>
  <si>
    <t>ΠΡΟΜΗΘΕΙΑ ΕΞΟΠΛΙΣΜΟΥ ΤΟΥ ΕΚΘΕΣΙΑΚΟΥ ΧΩΡΟΥ</t>
  </si>
  <si>
    <t>ΠΑΡΑΓΩΓΗ ΚΑΙ ΤΟΠΟΘΕΤΗΣΗ ΕΚΘΕΣΙΑΚΟΥ ΠΕΡΙΕΧΟΜΕΝΟΥ</t>
  </si>
  <si>
    <t>ΠΡΟΜΗΘΕΙΑ ΕΞΟΠΛΙΣΜΟΥ ΚΥΛΙΚΕΙΟΥ ΚΤΙΡΙΟΥ ΒΙΒΛΙΟΘΗΚΗΣ ΚΟΖΑΝΗΣ</t>
  </si>
  <si>
    <t>ΠΡΟΜΗΘΕΙΑ RFID - ΟΛΟΚΛΗΡΩΜΕΝΟ ΣΥΣΤΗΜΑ ΑΣΦΑΛΕΙΑΣ ΓΙΑ ΤΗ ΛΕΙΤΟΥΡΓΙΚΟΤΗΤΑ ΤΟΥ ΚΤΙΡΙΟΥ ΤΗΣ ΒΙΒΛΙΟΘΗΚΗΣ</t>
  </si>
  <si>
    <t>ΠΡΟΜΗΘΕΙΑ ΗΛΕΚΤΡΟΝΙΚΟΥ ΕΞΟΠΛΙΣΜΟΥ ΒΙΒΛΙΟΘΗΚΗΣ</t>
  </si>
  <si>
    <t>ΠΡΟΜΗΘΕΙΑ ΣΥΣΤΗΜΑΤΩΝ ΠΡΟΒΟΛΗΣ ΚΑΙ ΜΙΚΡΟΦΩΝΙΚΗΣ ΒΙΒΛΙΟΘΗΚΗΣ</t>
  </si>
  <si>
    <t>ΠΡΟΜΗΘΕΙΑ ΕΞΟΠΛΙΣΜΟΥ ΚΑΘΑΡΙΟΤΗΤΑΣ ΒΙΒΛΙΟΘΗΚΗΣ</t>
  </si>
  <si>
    <t>ΠΡΟΜΗΘΕΙΑ ΕΞΟΠΛΙΣΜΟΥ ΒΙΒΛΙΟΘΗΚΗΣ ΚΟΖΑΝΗΣ</t>
  </si>
  <si>
    <t>2.8</t>
  </si>
  <si>
    <t>2.9</t>
  </si>
  <si>
    <t>2.10</t>
  </si>
  <si>
    <t>2.11</t>
  </si>
  <si>
    <t>2.12</t>
  </si>
  <si>
    <t>2.13</t>
  </si>
  <si>
    <t>2.14</t>
  </si>
  <si>
    <t>ΧΕΠ 991Γ/2018</t>
  </si>
  <si>
    <t>ΧΕΠ 989Γ/2018</t>
  </si>
  <si>
    <t>ΧΕΠ 1118Β/2018</t>
  </si>
  <si>
    <t>ΧΕΠ 1186Β 2018</t>
  </si>
  <si>
    <t>ΧΕΠ 1147Β 2018</t>
  </si>
  <si>
    <t>ΧΕΠ 1145Β 2018</t>
  </si>
  <si>
    <t>ΧΕΠ 1140Β 2018</t>
  </si>
  <si>
    <t>ΧΕΠ 1119Γ 2018</t>
  </si>
  <si>
    <t>ΧΕΠ 1124Β 2018</t>
  </si>
  <si>
    <t>ΧΕΠ 320Α 2018</t>
  </si>
  <si>
    <t>ΧΕΠ 1251Β/2018</t>
  </si>
  <si>
    <t>ΧΕΠ 1236Β 2018</t>
  </si>
  <si>
    <t>ΧΕΠ 26Β 2018</t>
  </si>
  <si>
    <t>ΧΕΠ 26Β/2018</t>
  </si>
  <si>
    <t>ΧΕΠ 1353Β/2018</t>
  </si>
  <si>
    <t>ΧΕΠ 1354Β/2018</t>
  </si>
  <si>
    <t>ΧΕΠ 1241Β 2018</t>
  </si>
  <si>
    <t>ΧΕΠ 1387Β/2018</t>
  </si>
  <si>
    <t>ΧΕΠ 1399Β/2018</t>
  </si>
  <si>
    <t>ΧΕΠ 1388Β/2018</t>
  </si>
  <si>
    <t>8.5</t>
  </si>
  <si>
    <t>ΑΓΟΡΑ ΓΗΣ ΓΙΑ ΤΟ 15ο ΝΗΠΙΑΓΩΓΕΙΟ</t>
  </si>
  <si>
    <t>ΧΕΠ 392Α/2018</t>
  </si>
  <si>
    <t>Κ/ΞΙΑ ΠΑΤΙΚΑΣ Ν. ΡΙΖΟΠΟΥΛΟΣ Γ. Ο.Ε</t>
  </si>
  <si>
    <t>ΧΕΠ 563Α/2018</t>
  </si>
  <si>
    <t>ΧΕΠ 1383Β/2018</t>
  </si>
  <si>
    <t>ΧΕΠ 1432Β/2018</t>
  </si>
  <si>
    <t>2018ΕΠ00510006</t>
  </si>
  <si>
    <t>Βελτίωση προσβασιμότητας οδών στην περιοχή παρέμβασης - οδός Ολύμπου</t>
  </si>
  <si>
    <t>Ανοιχτό Κέντρο Εμπορίου Δήμου Κοζάνης</t>
  </si>
  <si>
    <t>ΔΗΜΟΣ ΚΟΖΑΝΗΣ - ΕΜΠΟΡΙΚΟΣ</t>
  </si>
  <si>
    <t>ΕΠΑΝΕΚ</t>
  </si>
  <si>
    <t>ΠΡΟΥΠΟΛΟΓΙΣΜΟΣ ΕΝΤΑΓΜ ΕΠΑΝΕΚ</t>
  </si>
  <si>
    <t>ΠΡΟΥΠΟΛΟΓΙΣΜΟΣ ΠΡΟΤΑΣΕΩΝ  ΕΠΑΝΕΚ</t>
  </si>
  <si>
    <t>ΧΕΠ 400Β/2018</t>
  </si>
  <si>
    <t>ΧΕΠ 71Α/2018</t>
  </si>
  <si>
    <t>ΧΕΠ 530Α/2018</t>
  </si>
  <si>
    <t>ΧΕΠ 1386Β/2018</t>
  </si>
  <si>
    <t>ΧΕΠ 381Β/2018</t>
  </si>
  <si>
    <t>ΧΕΠ 321Γ/2018</t>
  </si>
  <si>
    <t>ΧΕΠ 16Β/2019</t>
  </si>
  <si>
    <t>ΧΕΠ 3Μ/2019</t>
  </si>
  <si>
    <t>ΧΕΠ 4Μ/2019</t>
  </si>
  <si>
    <t>ΧΕΠ 24Β/2019</t>
  </si>
  <si>
    <t>ΧΕΠ 43Β 2019</t>
  </si>
  <si>
    <t>ΧΕΠ 45Β/2019</t>
  </si>
  <si>
    <t>ΧΕΠ 46Β 2019</t>
  </si>
  <si>
    <t>ΧΕΠ 61Β 2019</t>
  </si>
  <si>
    <t>ΧΕΠ 86Β/2019</t>
  </si>
  <si>
    <t>ΧΕΠ 50Μ/2019</t>
  </si>
  <si>
    <t>ΧΕΠ 137/2019</t>
  </si>
  <si>
    <t>ΧΕΠ 117Β/2019</t>
  </si>
  <si>
    <t>ΧΕΠ 158Μ/2019</t>
  </si>
  <si>
    <t>ΧΕΠ 123Μ/2019</t>
  </si>
  <si>
    <t>ΧΕΠ 168Μ/2019</t>
  </si>
  <si>
    <t>ΧΕΠ 121Β/2019</t>
  </si>
  <si>
    <t>ΧΕΠ 159Μ/2019</t>
  </si>
  <si>
    <t>ΧΕΠ 51Μ/2019</t>
  </si>
  <si>
    <t>ΧΕΠ 155Μ/2019</t>
  </si>
  <si>
    <t>ΧΕΠ 122Μ/2019</t>
  </si>
  <si>
    <t>ΧΕΠ 156Μ/2019</t>
  </si>
  <si>
    <t>ΧΕΠ 165Μ/2019</t>
  </si>
  <si>
    <t>ΧΕΠ 336/2019</t>
  </si>
  <si>
    <t>ΧΕΠ 307/2019</t>
  </si>
  <si>
    <t>ΧΕΠ 10ΤΚ 2019</t>
  </si>
  <si>
    <t xml:space="preserve">Ανάπλαση Πλατείας Λασσάνη και πέριξ οδών </t>
  </si>
  <si>
    <t>ΣΥΝΟΛΟ 2016</t>
  </si>
  <si>
    <t>ΣΥΝΟΛΟ 2017</t>
  </si>
  <si>
    <t>ΣΥΝΟΛΟ 2018</t>
  </si>
  <si>
    <t>ΣΥΝΟΛΟ 2019</t>
  </si>
  <si>
    <t>ΣΥΝΟΛΟ 2020</t>
  </si>
  <si>
    <t>ΣΥΝΟΛΟ 2021</t>
  </si>
  <si>
    <t>ΧΕΠ 241Μ 2019</t>
  </si>
  <si>
    <t>ΧΕΠ 171Β 2019</t>
  </si>
  <si>
    <t>ΧΕΠ 174Β 2019</t>
  </si>
  <si>
    <t>ΧΕΠ 181Β 2019</t>
  </si>
  <si>
    <t>ΧΕΠ 180Β 2019</t>
  </si>
  <si>
    <t>ΧΕΠ 377 2019</t>
  </si>
  <si>
    <t>ΧΕΠ 242Μ 2019</t>
  </si>
  <si>
    <t>ΧΕΠ 245Μ 2019</t>
  </si>
  <si>
    <t>ΧΕΠ 243Μ 2019</t>
  </si>
  <si>
    <t>ΧΕΠ 0005Α</t>
  </si>
  <si>
    <t>ΧΕΠ 238Β 2019</t>
  </si>
  <si>
    <t>ΧΕΠ 232Β 2019</t>
  </si>
  <si>
    <t>ΧΕΠ 322Μ 2019</t>
  </si>
  <si>
    <t>ΧΕΠ 12ΤΚ 2019</t>
  </si>
  <si>
    <t>ΧΕΠ 323Μ 2019</t>
  </si>
  <si>
    <t>ΧΕΠ 264Β 2019</t>
  </si>
  <si>
    <t>ΧΕΠ 309Β 2019</t>
  </si>
  <si>
    <t>ΧΕΠ 307Β 2019</t>
  </si>
  <si>
    <t>ΧΕΠ 301Β 2019</t>
  </si>
  <si>
    <t>ΧΕΠ 14ΤΚ 2019</t>
  </si>
  <si>
    <t>ΧΕΠ 389Μ 2019</t>
  </si>
  <si>
    <t>ΧΕΠ 390Μ 2019</t>
  </si>
  <si>
    <t>ΧΕΠ 594 2019</t>
  </si>
  <si>
    <t>ΧΕΠ 93Α 2019</t>
  </si>
  <si>
    <t>ΧΕΠ 506Μ 2019</t>
  </si>
  <si>
    <t>ΧΕΠ 820 2019</t>
  </si>
  <si>
    <t>ΧΕΠ 766 2019</t>
  </si>
  <si>
    <t>ΧΕΠ 729 2019</t>
  </si>
  <si>
    <t>ΧΕΠ 349Β 2019</t>
  </si>
  <si>
    <t>ΧΕΠ 507Μ 2019</t>
  </si>
  <si>
    <t>unisystems ae</t>
  </si>
  <si>
    <t>61.7135.0002</t>
  </si>
  <si>
    <t xml:space="preserve">ΠΑΡΟΧΗ ΣΥΜΒΟΥΛΕΥΤΙΚΩΝ ΥΠΗΡΕΣΙΩΝ ΓΙΑ ΤΗΝ ΠΡΟΕΤΟΙΜΑΣΙΑ ΠΡΟΤΑΣΗΣ ΜΕ ΣΚΟΠΟ
ΤΗΝ ΕΝΙΣΧΥΣΗ ΤΗΣ ΕΠΙΧΕΙΡΗΜΑΤΙΚΟΤΗΤΑΣ ΣΤΟ ΔΗΜΟ ΚΟΖΑΝΗΣ
</t>
  </si>
  <si>
    <t>ΕΝΕΡΓΕΙΕΣ ΚΑΙ ΔΙΑΔΙΚΑΣΙΕΣ ΜΕΛΕΤΗΤΙΚΗΣ ΩΡΙΜΑΝΣΗΣ ΤΟΥ ΕΡΓΟΥ</t>
  </si>
  <si>
    <t>ΔΑΠΑΝΕΣ ΠΡΟΣΩΠΙΚΟΥ ΤΟΥ ΣΥΝΔΙΚΑΙΟΥΧΟΥ</t>
  </si>
  <si>
    <t>ΑΝΑΒΑΘΜΙΣΗ – ΑΝΑΔΕΙΞΗ ΑΝΟΙΧΤΟΥ ΚΕΝΤΡΟ ΕΜΠΟΡΙΟΥ ΔΗΜΟΥ ΚΟΖΑΝΗΣ</t>
  </si>
  <si>
    <t>ΠΡΟΜΗΘΕΙΑ ΕΞΟΠΛΙΣΜΟΥ ΓΙΑ ΤΗΝ ΑΝΑΠΤΥΞΗ ΣΥΣΤΗΜΑΤΟΣ WI-FI ΣΤΗΝ ΠΕΡΙΟΧΗ ΠΑΡΕΜΒΑΣΗΣ</t>
  </si>
  <si>
    <t>ΑΝΑΠΤΥΞΗ ΣΥΣΤΗΜΑΤΟΣ ΕΞΥΠΝΗΣ ΣΤΑΘΜΕΥΣΗΣ</t>
  </si>
  <si>
    <t>ΠΡΟΩΘΗΣΗ ΚΑΙ ΠΡΟΒΟΛΗ ΤΩΝ ΚΑΤΑΣΤΗΜΑΤΩΝ ΤΟΥ ΑΚΕ ΔΗΜΟΥ ΚΟΖΑΝΗΣ</t>
  </si>
  <si>
    <t>ΑΝΑΠΤΥΞΗ ΕΞΥΠΝΩΝ ΔΙΑΒΑΣΕΩΝ</t>
  </si>
  <si>
    <t>ΠΡΟΜΗΘΕΙΑ (MINIBUS) ΧΑΜΗΛΩΝ ΕΚΠΟΜΠΩΝ ΔΙΟΞΕΙΔΙΟΥ ΤΟΥ ΑΝΘΡΑΚΑ</t>
  </si>
  <si>
    <t>ΑΝΑΔΕΙΞΗ ΤΑΥΤΟΤΗΤΑΣ ΕΜΠΟΡΙΚΗΣ ΠΕΡΙΟΧΗΣ</t>
  </si>
  <si>
    <t>ΠΡΟΒΟΛΗ ΚΑΙ ΠΡΟΩΘΗΣΗ ΕΜΠΟΡΙΚΗΣ ΠΕΡΙΟΧΗΣ</t>
  </si>
  <si>
    <t>ΈΚΔΟΣΗ ΑΔΕΙΩΝ ΜΙΚΡΗΣ ΚΛΙΜΑΚΑΣ ΓΙΑ ΠΑΡΕΜΒΑΣΕΙΣ ΣΕ ΩΦΕΛΟΥΜΕΝΕΣ ΕΠΙΧΕΙΡΗΣΕΙΣ</t>
  </si>
  <si>
    <t>ΧΕΠ 428Β 2019</t>
  </si>
  <si>
    <t>ΧΕΠ 425Β 2019</t>
  </si>
  <si>
    <t>ΧΕΠ 520Μ 2019</t>
  </si>
  <si>
    <t>ΧΕΠ 427Β 2019</t>
  </si>
  <si>
    <t>ΧΕΠ 413Β 2019</t>
  </si>
  <si>
    <t>ΧΕΠ 404Β 2019</t>
  </si>
  <si>
    <t>ΧΕΠ 18ΤΚ 2019</t>
  </si>
  <si>
    <t>ΧΕΠ 534Μ 2019</t>
  </si>
  <si>
    <t xml:space="preserve">ΔΡΑΣΕΙΣ ΒΕΛΤΙΩΣΗΣ ΠΡΟΣΒΑΣΙΜΟΤΗΤΑΣ ΑΜΕΑ ΔΗΜΟΥ ΚΟΖΑΝΗΣ  </t>
  </si>
  <si>
    <t>Κατάσταση</t>
  </si>
  <si>
    <t>ολοκληρωθηκε</t>
  </si>
  <si>
    <t>αναμονη</t>
  </si>
  <si>
    <t>σε εξέλιξη</t>
  </si>
  <si>
    <t>ΔΕΥΚΩΝ ΑΤΕ</t>
  </si>
  <si>
    <t>8 μήνες</t>
  </si>
  <si>
    <t>Στέφος - Τζανίδης</t>
  </si>
  <si>
    <t>ΧΕΠ 469Β 2019</t>
  </si>
  <si>
    <t>ΧΕΠ 473Β 2019</t>
  </si>
  <si>
    <t>ΧΕΠ 607Μ 2019</t>
  </si>
  <si>
    <t>ΧΕΠ 606Μ 2019</t>
  </si>
  <si>
    <t>ΧΕΠ 999/2019</t>
  </si>
  <si>
    <t>ΧΕΠ 20ΤΚ 2019</t>
  </si>
  <si>
    <t>10.1</t>
  </si>
  <si>
    <t>10.2</t>
  </si>
  <si>
    <t>10.3</t>
  </si>
  <si>
    <t>10.4</t>
  </si>
  <si>
    <t>10.5</t>
  </si>
  <si>
    <t>10.6</t>
  </si>
  <si>
    <t>10.7</t>
  </si>
  <si>
    <t>10.8</t>
  </si>
  <si>
    <t>10.9</t>
  </si>
  <si>
    <t>10.10</t>
  </si>
  <si>
    <t>10.11</t>
  </si>
  <si>
    <t>10.12</t>
  </si>
  <si>
    <t>ΧΕΠ 670Μ 2019</t>
  </si>
  <si>
    <t>ΧΕΠ 669Μ 2019</t>
  </si>
  <si>
    <t>ΧΕΠ 561Β 2019</t>
  </si>
  <si>
    <t>ΧΕΠ 22ΤΚ 2019</t>
  </si>
  <si>
    <t>ΧΕΠ 935 2019</t>
  </si>
  <si>
    <t xml:space="preserve">ΠΡΟΜΗΘΕΙΑ - ΕΓΚΑΤΑΣΤΑΣΗ ΥΠΟΓΕΙΩΝ ΣΥΣΤΗΜΑΤΩΝ ΠΡΟΣΩΡΙΝΗΣ ΑΠΟΘΗΚΕΥΣΗΣ ΑΠΟΡΡΙΜΜΑΤΩΝ ΣΤΗΝ ΤΚ ΚΡΟΚΟΥ», </t>
  </si>
  <si>
    <t>LEADER</t>
  </si>
  <si>
    <t>082/1</t>
  </si>
  <si>
    <t>0010991244</t>
  </si>
  <si>
    <t>ΠΡ/ΜΟΣ ΕΝΤΑΓΜ. LEADER</t>
  </si>
  <si>
    <t>ΠΡ/ΜΟΣ ΠΡΟΤΑΣΕΩΝ LEADER</t>
  </si>
  <si>
    <t>«Αισθητική &amp; λειτουργική αναβάθμιση περιοχής πάρκου Αγίας Παρασκευής Τ.Κ. Καρυδίτσας»</t>
  </si>
  <si>
    <t>«ΒΕΛΤΙΩΣΗ ΚΑΙ ΕΚΣΥΧΡΟΝΙΣΜΟΣ ΕΓΚΑΤΑΣΤΑΣΕΩΝ ΣΤΟ ΛΙΑΠΕΙΟ ΑΘΛΗΤΙΚΟ ΚΕΝΤΡΟ ΚΟΖΑΝΗΣ»,</t>
  </si>
  <si>
    <t>«Αποκατάσταση, Αξιοποίηση &amp; Επανάχρηση του Νερόμυλου στην Λευκοπηγή Κοζάνης»</t>
  </si>
  <si>
    <r>
      <t>«</t>
    </r>
    <r>
      <rPr>
        <b/>
        <sz val="11"/>
        <rFont val="Tahoma"/>
        <family val="2"/>
        <charset val="161"/>
      </rPr>
      <t>Συμπληρωματικές εργασίες ολοκλήρωσης του Πολιτιστικού κέντρου στην Τ.Κ. Λευκόβρυσης</t>
    </r>
    <r>
      <rPr>
        <b/>
        <sz val="11"/>
        <rFont val="Calibri"/>
        <family val="2"/>
        <charset val="161"/>
      </rPr>
      <t>»</t>
    </r>
  </si>
  <si>
    <t>«Ανάδειξη περιπατητικού μονοπατιού στον Χάνδακα της Δημοτικής Ενότητας Αιανής»</t>
  </si>
  <si>
    <t>ΧΕΠ 1227/2019</t>
  </si>
  <si>
    <t>ΑΦΟΙ ΧΑΤΖΗΓΕΩΡΓΙΑΔΗ</t>
  </si>
  <si>
    <t>0011302261</t>
  </si>
  <si>
    <t>0011248446</t>
  </si>
  <si>
    <t>ΧΕΠ 753Μ 2019</t>
  </si>
  <si>
    <t>ΧΕΠ 754Μ 2019</t>
  </si>
  <si>
    <t>Κ/ΞΙΑΣ “ΑΦΟΙ Α.ΧΑΤΖΗΓΕΩΡΓΙΑΔΗ Ο.Ε.-Α.ΑΝΘΗΣ-Β.ΔΡΑΓΑΝΙΓΟΣ-
Ι.ΠΑΝΤΑΖΗΣ Ο.Ε.-ΚΟΡΥΦΩ ΤΕΧΝΙΚΗ Ο.Ε.</t>
  </si>
  <si>
    <t>ΧΕΠ 1235 2019</t>
  </si>
  <si>
    <t>COSMOS BUSINESS SYSTEMS Α.Ε.Β.Ε</t>
  </si>
  <si>
    <t xml:space="preserve">2019ΕΠ00510065 </t>
  </si>
  <si>
    <t>Δράσεις βελτίωσης της ποιότητας του ατμοσφαιρικού αέρα Δήμου Κοζάνης</t>
  </si>
  <si>
    <t>ΧΕΠ 657Β 2019</t>
  </si>
  <si>
    <t>ΧΕΠ 656Β 2019</t>
  </si>
  <si>
    <t>ΧΕΠ 1334 2019</t>
  </si>
  <si>
    <t>ΧΕΠ 648Β 2019</t>
  </si>
  <si>
    <t>ΧΕΠ 636Β 2019</t>
  </si>
  <si>
    <t>ΧΕΠ 832Μ 2019</t>
  </si>
  <si>
    <t>ΧΕΠ 833Μ 2019</t>
  </si>
  <si>
    <t>ΧΕΠ 1284 2019</t>
  </si>
  <si>
    <t>ΧΕΠ 622Β 2019</t>
  </si>
  <si>
    <t>ΧΕΠ 630Β 2019</t>
  </si>
  <si>
    <t>ΧΕΠ 817Μ 2019</t>
  </si>
  <si>
    <t>ΧΕΠ 834Μ 2019</t>
  </si>
  <si>
    <t>ΧΕΠ 1369 2019</t>
  </si>
  <si>
    <t>2020ΣΕ27510008</t>
  </si>
  <si>
    <t>ΧΕΠ 1412 2019</t>
  </si>
  <si>
    <t>ΧΕΠ 1ΤΚ 2020</t>
  </si>
  <si>
    <t>ΧΕΠ 1411 2019</t>
  </si>
  <si>
    <t>ΧΕΠ 1235 2020</t>
  </si>
  <si>
    <t>ΧΕΠ 27ΤΚ 2019</t>
  </si>
  <si>
    <t>ΧΕΠ 183 2020</t>
  </si>
  <si>
    <t>ΧΕΠ 219 2019</t>
  </si>
  <si>
    <t>ΧΕΠ 87 2020</t>
  </si>
  <si>
    <t>ΧΕΠ 96</t>
  </si>
  <si>
    <t>ΧΕΠ 60Μ</t>
  </si>
  <si>
    <t>ΧΕΠ 43</t>
  </si>
  <si>
    <t>ΧΕΠ 95</t>
  </si>
  <si>
    <t>ΧΕΠ 103</t>
  </si>
  <si>
    <t>ΧΕΠ 245</t>
  </si>
  <si>
    <t>ΧΕΠ 271</t>
  </si>
  <si>
    <t>ΧΕΠ 267</t>
  </si>
  <si>
    <t>ΧΕΠ 68</t>
  </si>
  <si>
    <t>ΧΕΠ 59Μ 2020</t>
  </si>
  <si>
    <t>ΧΕΠ 14Μ 2020</t>
  </si>
  <si>
    <t>ΧΕΠ 367/2020</t>
  </si>
  <si>
    <t>ΧΕΠ 397 2020</t>
  </si>
  <si>
    <t>ΧΕΠ 427 2020</t>
  </si>
  <si>
    <t>Ολοκληρωμένη Παρέμβαση ψηφιακών υπηρεσιών Πρόνοιας</t>
  </si>
  <si>
    <t>Υπηρεσίες Ψηφιοποίησης, και Αρχειοθέτησης πολεοδομικού αρχείου Δήμου Κοζάνης και Ανάπτυξη Συστήματος Διαχείρισης Ηλεκτρονικών Αιτημάτων Διεύθυνσης Πολεοδομίας Κοζάνης</t>
  </si>
  <si>
    <t>Oλοκληρωμένη ψηφιακή πλατφόρμα υποβολής διαχείρισης και παρακολούθησης αιτημάτων για την βελτίωση της καθημερινότητας των πολιτών του Δήμου Κοζάνης με χρήση «έξυπνων» εφαρμογών</t>
  </si>
  <si>
    <t>ΧΕΠ 158Μ 2020</t>
  </si>
  <si>
    <t>ΧΕΠ 155Μ 2020</t>
  </si>
  <si>
    <t>ΧΕΠ 467 2020</t>
  </si>
  <si>
    <t>ΧΕΠ 338</t>
  </si>
  <si>
    <t>ΧΕΠ 311</t>
  </si>
  <si>
    <t>ΧΕΠ 154Μ 2020</t>
  </si>
  <si>
    <t>ΧΕΠ 456 2020</t>
  </si>
  <si>
    <t>ΧΕΠ 5ΤΚ 2020</t>
  </si>
  <si>
    <t xml:space="preserve">Προμήθεια εξοπλισμού και υπηρεσιών πλοήγησης ατόμων οπτικής αναπηρίας και προσανατολισμού
στις εγκαταστάσεις του Δημαρχείου και της Κοινωφελούς Επιχείρησης Κοινωνικής Πρόνοιας και Μέριμνας του Δήμου
Κοζάνης
</t>
  </si>
  <si>
    <t>ΧΕΠ 605 2020</t>
  </si>
  <si>
    <t>ΧΕΠ 687 2020</t>
  </si>
  <si>
    <t>ΧΕΠ 519 2020</t>
  </si>
  <si>
    <t>ΧΕΠ 662 2020</t>
  </si>
  <si>
    <t>ΧΕΠ 197Μ 2020</t>
  </si>
  <si>
    <t>ΧΕΠ 476 2020</t>
  </si>
  <si>
    <t>ΧΕΠ 608 2020</t>
  </si>
  <si>
    <t>ΧΕΠ 569 2020</t>
  </si>
  <si>
    <t>ΧΕΠ 556 2020</t>
  </si>
  <si>
    <t>ΧΕΠ 571 2020</t>
  </si>
  <si>
    <t>ΧΕΠ 573 2020</t>
  </si>
  <si>
    <t>ΧΕΠ 589 2020</t>
  </si>
  <si>
    <t>ΧΕΠ 647 2020</t>
  </si>
  <si>
    <t>ΧΕΠ 251Μ 2020</t>
  </si>
  <si>
    <t>ΧΕΠ 7ΤΚ 2020</t>
  </si>
  <si>
    <t>ΧΕΠ 198Μ 2020</t>
  </si>
  <si>
    <t>ΚΕΝΤΡΟ ΠΕΡΙΒΑΛΛΟΝΤΙΚΗΣ ΕΝΗΜΕΡΩΣΗΣ ΛΙΜΝΗΣ ΠΟΛΥΦΥΤΟΥ ΣΤΗΝ ΑΙΑΝΗ ΙΣΤΟΡΙΚΗ ΕΔΡΑ ΤΟΥ ΔΗΜΟΥ ΚΟΖΑΝΗΣ</t>
  </si>
  <si>
    <t>ΣΤΑΓΟΝΑ (γαΣΤρονομία, Αλιεία και υΓρότΟποι στηΝ ΚοζΑνη)</t>
  </si>
  <si>
    <t>ΕΝΕΡΓΕΙΑΚΗ ΑΝΑΒΑΘΜΙΣΗ ΤΟΥ ΔΗΜΟΤΙΚΟΥ ΣΧΟΛΕΙΟΥ ΜΑΥΡΟΔΕΝΔΡΙΟΥ</t>
  </si>
  <si>
    <t>Ενεργειακή Αναβάθμιση του Δημοτικού Σχολείου Κοίλων</t>
  </si>
  <si>
    <t>Ενεργειακή Αναβάθμιση του Δημοτικού Σχολείου Νέας Χαραυγής</t>
  </si>
  <si>
    <t>ΕΝΕΡΓΕΙΑΚΗ ΑΝΑΒΑΘΜΙΣΗ ΤΟΥ ΓΥΜΝΑΣΙΟΥ ΛΕΥΚΟΠΗΓΗΣ</t>
  </si>
  <si>
    <t>Ενεργειακή Αναβάθμιση του Δημοτικού Σχολείου Αιανής</t>
  </si>
  <si>
    <t>ΕΝΕΡΓΕΙΑΚΗ ΑΝΑΒΑΘΜΙΣΗ ΤΟΥ 11ου ΝΗΠΙΑΓΩΓΕΙΟΥ ΚΟΖΑΝΗΣ</t>
  </si>
  <si>
    <t>Ενεργειακή Αναβάθμιση του 7ου Δημοτικού Σχολείου Κοζάνης</t>
  </si>
  <si>
    <t>Ενεργειακή Αναβάθμιση του 6ου Δημοτικού Σχολείου Κοζάνης</t>
  </si>
  <si>
    <t>Ενεργειακή Αναβάθμιση του 2ου Δημοτικού Σχολείου Κοζάνης</t>
  </si>
  <si>
    <t>ΧΕΠ 984/2020</t>
  </si>
  <si>
    <t>ΧΕΠ 920/2020</t>
  </si>
  <si>
    <t>ΧΕΠ 921/2020</t>
  </si>
  <si>
    <t>ΧΕΠ 10ΤΚ 2020</t>
  </si>
  <si>
    <t>ΧΕΠ 305Μ 2020</t>
  </si>
  <si>
    <t>ΧΕΠ 304Μ 2020</t>
  </si>
  <si>
    <t>ΧΕΠ 723 2020</t>
  </si>
  <si>
    <t>ΧΕΠ 735 2020</t>
  </si>
  <si>
    <t>ΧΕΠ 731 2020</t>
  </si>
  <si>
    <t>ΧΕΠ 722 2020</t>
  </si>
  <si>
    <t>ΧΕΠ 250Μ 2020</t>
  </si>
  <si>
    <t>ΧΕΠ 979 2020</t>
  </si>
  <si>
    <t>ΧΕΠ 977 2020</t>
  </si>
  <si>
    <t>ΧΕΠ 939 2020</t>
  </si>
  <si>
    <t>ΧΕΠ 938 2020</t>
  </si>
  <si>
    <t>ΧΕΠ 937 2020</t>
  </si>
  <si>
    <t>ΧΕΠ 936 2020</t>
  </si>
  <si>
    <t>ΧΕΠ 310Μ 2020</t>
  </si>
  <si>
    <t>ΧΕΠ 880 2020</t>
  </si>
  <si>
    <t>ΧΕΠ 331Μ 2020</t>
  </si>
  <si>
    <t>ΧΕΠ 1183 2020</t>
  </si>
  <si>
    <t>ΧΕΠ 1184 2020</t>
  </si>
  <si>
    <t>ΧΕΠ 1208 2020</t>
  </si>
  <si>
    <t>ΧΕΠ 366Μ 2020</t>
  </si>
  <si>
    <t>ΧΕΠ 1201 2020</t>
  </si>
  <si>
    <t>ΧΕΠ 1220 2020</t>
  </si>
  <si>
    <t>ΧΕΠ 388Μ 2020</t>
  </si>
  <si>
    <t>ΧΕΠ 373Μ 2020</t>
  </si>
  <si>
    <t>ΧΕΠ 1168 2020</t>
  </si>
  <si>
    <t>ΧΕΠ 14ΤΚ 2020</t>
  </si>
  <si>
    <t>3.9</t>
  </si>
  <si>
    <t xml:space="preserve">ΔΑΠΑΝΕΣ ΕΛΕΓΚΤΩΝ ΔΟΜΗΣΗΣ ΓΙΑ ΤΟΝ ΠΡΟΤΥΠΟ ΒΡΕΦΟΝΗΠΙΑΚΟ ΣΤΑΘΜΟ
ΟΛΟΚΛΗΡΩΜΕΝΗΣ ΦΡΟΝΤΙΔΑΣ ΜΕ ΕΦΑΡΜΟΓΗ ΤΕΧΝΟΛΟΓΙΩΝ ΑΝΑΝΕΩΣΙΜΩΝ ΠΗΓΩΝ
ΕΝΕΡΓΕΙΑΣ ΣΤΟ Ο.Τ.19 ΤΗΣ ΖΕΠ ΚΟΖΑΝΗΣ
</t>
  </si>
  <si>
    <t>3.10</t>
  </si>
  <si>
    <t>ΟΚΩ - ΔΕΔΔΗΕ</t>
  </si>
  <si>
    <t>Δράσεις Κοινωνικής Φροντίδας και προστασίας Ρομά/Επιδότηση ενοικίου Δήμου Κοζάνης</t>
  </si>
  <si>
    <t xml:space="preserve">ΠΡΟΜΗΘΕΙΑ ΕΞΟΠΛΙΣΜΟΥ ΑΝΤΙΜΕΤΩΠΙΣΗΣ ΦΥΣΙΚΩΝ ΦΑΙΝΟΜΕΝΩΝ
</t>
  </si>
  <si>
    <t>ΧΕΠ 16ΤΚ 2020</t>
  </si>
  <si>
    <t>ΧΕΠ 16 ΤΚ 2020</t>
  </si>
  <si>
    <t>ΧΕΠ 1348 2020</t>
  </si>
  <si>
    <t>ΧΕΠ 1347 2020</t>
  </si>
  <si>
    <t>ΧΕΠ 1350 2020</t>
  </si>
  <si>
    <t>ΧΕΠ 1351 2020</t>
  </si>
  <si>
    <t>ΧΕΠ 1303 2020</t>
  </si>
  <si>
    <t>ΧΕΠ 426Μ 2020</t>
  </si>
  <si>
    <t>ΧΕΠ 425Μ 2020</t>
  </si>
  <si>
    <t>ΧΕΠ 1401 2020</t>
  </si>
  <si>
    <t>ΧΕΠ 1318 2020</t>
  </si>
  <si>
    <t>ΧΕΠ 1317 2020</t>
  </si>
  <si>
    <t>ΧΕΠ 1315 2020</t>
  </si>
  <si>
    <t>Προμήθεια Λεωφορείου Μεταφοράς Ατόμων με Αναπηρία</t>
  </si>
  <si>
    <t xml:space="preserve">Κτιριακές εγκαταστάσεις Δομών στήριξης ατόμων με νοητική υστέρηση και πολλαπλές αναπηρίες στην
Ζ.Ε.Π του Δήμου Κοζάνης
</t>
  </si>
  <si>
    <t>ΧΕΠ 506Μ 2020</t>
  </si>
  <si>
    <t>ΧΕΠ 504 2020</t>
  </si>
  <si>
    <t>ΧΕΠ 1459 2020</t>
  </si>
  <si>
    <t>ΧΕΠ 1461 2020</t>
  </si>
  <si>
    <t>ΧΕΠ 18ΤΚ 2020</t>
  </si>
  <si>
    <t>ΧΕΠ 1690 2020</t>
  </si>
  <si>
    <t>ΧΕΠ 1679 2020</t>
  </si>
  <si>
    <t>ΧΕΠ 1774 2020</t>
  </si>
  <si>
    <t>ΧΕΠ 1681 2020</t>
  </si>
  <si>
    <t>ΧΕΠ 1611 2020</t>
  </si>
  <si>
    <t>ΧΕΠ 1621 2020</t>
  </si>
  <si>
    <t>ΧΕΠ 1675 2020</t>
  </si>
  <si>
    <t>ΧΕΠ 1677 2020</t>
  </si>
  <si>
    <t>ΧΕΠ 1717 2020</t>
  </si>
  <si>
    <t>ΧΕΠ 567Μ 2020</t>
  </si>
  <si>
    <t>ΧΕΠ 568Μ 2020</t>
  </si>
  <si>
    <t>ΧΕΠ 20ΤΚ 2020</t>
  </si>
  <si>
    <t>11.1</t>
  </si>
  <si>
    <t>11.2</t>
  </si>
  <si>
    <t xml:space="preserve">ΠΡΟΜΗΘΕΙΑ ΚΑΔΩΝ ΚΑΙ ΟΧΗΜΑΤΩΝ ΣΥΛΛΟΓΗΣ ΓΙΑ ΤΗΝ ΕΦΑΡΜΟΓΗ ΠΡΟΓΡΑΜΜΑΤΩΝ
ΧΩΡΙΣΤΗΣ ΣΥΛΛΟΓΗΣ ΑΣΤΙΚΩΝ ΒΙΟΑΠΟΒΛΗΤΩΝ
</t>
  </si>
  <si>
    <t xml:space="preserve">Δράσεις ευαισθητοποίησης και ενημέρωσης των πολιτών για τη συμμετοχή και την ορθή
εφαρμογή των συστημάτων χωριστής συλλογής βιοαποβλήτων
</t>
  </si>
  <si>
    <t xml:space="preserve">Προμήθεια εκατό (100) κάδων κομποστοποίησης
</t>
  </si>
  <si>
    <t>11.3</t>
  </si>
  <si>
    <t xml:space="preserve">ΔΡΑΣΕΙΣ ΒΕΛΤΙΩΣΗΣ ΠΡΟΣΒΑΣΙΜΟΤΗΤΑΣ ΑμεΑ ΔΗΜΟΥ ΚΟΖΑΝΗΣ
</t>
  </si>
  <si>
    <t xml:space="preserve">Προμήθεια εξοπλισμού για την προσβασιμότητα ΑμΕΑ σε δημοτικά κτίρια του Δήμου
Κοζάνης
</t>
  </si>
  <si>
    <t>12.1</t>
  </si>
  <si>
    <t>12.2</t>
  </si>
  <si>
    <t xml:space="preserve">Προμήθεια εξοπλισμού και υπηρεσιών πλοήγησης ατόμων οπτικής αναπηρίας και
προσανατολισμού στις εγκαταστάσεις του Δημαρχείου και της Κοινωφελούς Επιχείρησης
Κοινωνικής Πρόνοιας και Μέριμνας του Δήμου Κοζάνης
</t>
  </si>
  <si>
    <t>13.1</t>
  </si>
  <si>
    <t>14.1</t>
  </si>
  <si>
    <t>δεν έχουμε ακόμη την μελέτη από τον Βάμβα</t>
  </si>
  <si>
    <t xml:space="preserve">αναμονη </t>
  </si>
  <si>
    <t>αναμονή της μελέτης του κυλικείου για να προχωρήσουμε σε τροπ. Του ΤΔΠ</t>
  </si>
  <si>
    <t>μόλις υπογράψουμε σύμβαση στο υπόέργο 5 ξεκινάμε διαδικασία δημοπράτησης</t>
  </si>
  <si>
    <t>έγκριση της μέλετης από την ΟΕ</t>
  </si>
  <si>
    <t xml:space="preserve">αναμονή για αναμόρφωση Π/Υ </t>
  </si>
  <si>
    <t xml:space="preserve">ΣΤΕΦΟΣ - ΓΚΟΥΝΤΟΥΛΑΣ </t>
  </si>
  <si>
    <t>ΤΣΙΟΜΠΡΑΣ - ΓΚΟΥΝΤΟΥΛΑΣ</t>
  </si>
  <si>
    <t>ΤΣΙΟΜΠΡΑΣ - ΤΟΠΑΛΗ</t>
  </si>
  <si>
    <t>Απορρόφηση</t>
  </si>
  <si>
    <t>ΕΚΚΡΕΜΟΤΗΤΕΣ 10-11-2020</t>
  </si>
  <si>
    <t>Αλλαγή του 2ου Πρακτικού και  έγκρισή του από ΟΕ</t>
  </si>
  <si>
    <t>(Αναμονή για έγκριση 1ου &amp;  2ου Πρακτικού) από ΟΕ</t>
  </si>
  <si>
    <t>16.1</t>
  </si>
  <si>
    <t>Αισθητική &amp; λειτουργική αναβάθμιση περιοχής πάρκου Αγίας Παρασκευής Τ.Κ. Καρυδίτσας</t>
  </si>
  <si>
    <t>Αποκατάσταση, Αξιοποίηση &amp; Επανάχρηση Νερόμυλου Λευκοπηγής Κοζάνης</t>
  </si>
  <si>
    <t>17.1</t>
  </si>
  <si>
    <t>15.1</t>
  </si>
  <si>
    <t>ΠΡΟΜΗΘΕΙΑ - ΕΓΚΑΤΑΣΤΑΣΗ ΥΠΟΓΕΙΩΝ ΣΥΣΤΗΜΑΤΩΝ ΠΡΟΣΩΡΙΝΗΣ ΑΠΟΘΗΚΕΥΣΗΣ ΑΠΟΡΡΙΜΜΑΤΩΝ ΣΤΗΝ ΤΚ ΚΡΟΚΟΥ</t>
  </si>
  <si>
    <t>αναμονή προέκγρισης δημοπράτησης από ΑΝΚΟ</t>
  </si>
  <si>
    <t>αναμονή σύνταξης  μελέτης εφαρμογής και έκδοσης Οικ. Άδειας</t>
  </si>
  <si>
    <t>αναμονή έγκρισης σχεδίου προγραμματικης από Δασάρχη από 05-08-2020</t>
  </si>
  <si>
    <t>ΣΒΑΚ ΔΗΜΟΥ ΚΟΖΑΝΗΣ</t>
  </si>
  <si>
    <t>ΠΡΑΣΙΝΟ ΤΑΜΕΙΟ</t>
  </si>
  <si>
    <t>ΣΔΑΕΚ ΔΗΜΟΥ ΚΟΖΑΝΗΣ</t>
  </si>
  <si>
    <t>ΣΔΚΟ ΔΗΜΟΥ ΚΟΖΑΝΗΣ</t>
  </si>
  <si>
    <t>ΠΡΟΜΗΘΕΙΑ ΚΑΙ ΕΓΚΑΤΑΣΤΑΣΗ ΑΣΤΙΚΟΥ ΕΞΟΠΛΙΣΜΟΥ ΚΟΙΝΟΧΡΗΣΤΩΝ ΧΩΡΩΝ</t>
  </si>
  <si>
    <t>ΠΡΟΜΗΘΕΙΑ ΥΛΙΚΩΝ &amp; ΕΞΟΠΛΙΣΜΟΥ ΠΑΙΔΙΚΩΝ ΧΑΡΩΝ ΔΗΜΟΥ ΚΟΖΑΝΗΣ</t>
  </si>
  <si>
    <t>Αναμονή για έγκριση 1ου Πρακτικού από ΟΕ</t>
  </si>
  <si>
    <t>18.1</t>
  </si>
  <si>
    <t>ΣΔΚΟ ΚΟΖΑΝΗΣ</t>
  </si>
  <si>
    <t>19.1</t>
  </si>
  <si>
    <t>20.1</t>
  </si>
  <si>
    <t>21.1</t>
  </si>
  <si>
    <t>22.1</t>
  </si>
  <si>
    <t>διαγωνισμός στις 25-11-2020</t>
  </si>
  <si>
    <t>αναμονή έγκρισης σχεδίου προγραμματικής από ΟΕ</t>
  </si>
  <si>
    <t>ΤΟΜΗ Α.Β.Ε.Τ.Ε</t>
  </si>
  <si>
    <t>ΕΕΤΑΑ</t>
  </si>
  <si>
    <t>ΙΔΡΥΣΗ ΝΕΩΝ ΤΜΗΜΑΤΩΝ ΒΡΕΦΙΚΗΣ, ΠΑΙΔΙΚΗΣ ΚΑΙ ΒΡΕΦΟΝΗΠΙΑΚΗΣ ΦΡΟΝΤΙΔΑΣ</t>
  </si>
  <si>
    <t>23.1</t>
  </si>
  <si>
    <t>23.2</t>
  </si>
  <si>
    <t>Δύο νέα βρεφικά τμήματα στον 4ο ΒΝΣ του Δήμου Κοζάνης (Καρδιά)</t>
  </si>
  <si>
    <t xml:space="preserve">Κ/ΞΙΑΣ POLIS ΚΑΤΑΣΚΕΥΑΣΤΙΚΗ Ο.Ε. – ΣΙΔΗΡΟΠΟΥΛΟΣ ΧΡΗΣΤΟΣ ΤΟΥ
ΒΑΣΙΛΕΙΟΥ¨ </t>
  </si>
  <si>
    <t xml:space="preserve">ΓΑΒΡΙΗΛ Β. ΤΕΚΤΕΡΙΔΗΣ Α.Β.Ε.Ε
</t>
  </si>
  <si>
    <t>LEVER - ΣΥΜΒΟΥΛΟΙ ΑΝΑΠΤΥΞΗΣ ΑΕ</t>
  </si>
  <si>
    <t>ΧΕΠ 363 2020</t>
  </si>
  <si>
    <t>ΧΕΠ 962 2020</t>
  </si>
  <si>
    <t xml:space="preserve">ΠΡΟΜΗΘΕΙΑ ΕΞΟΠΛΙΣΜΟΥ ΠΑΙΔΙΚΟΥ ΣΤΑΘΜΟΥ Ν. ΚΑΡΔΙΑΣ ΔΗΜΟΥ ΚΟΖΑΝΗΣ ΓΙΑ ΤΗΝ
ΙΔΡΥΣΗ ΔΥΟ ΝΕΩΝ ΤΜΗΜΑΤΩΝ ΒΡΕΦΙΚΗΣ, ΠΑΙΔΙΚΗΣ ΚΑΙ ΒΡΕΦΟΝΗΠΙΑΚΗΣ ΦΡΟΝΤΙΔΑΣ </t>
  </si>
  <si>
    <t>ΧΕΠ 942 2020</t>
  </si>
  <si>
    <t>ΧΕΠ 15Μ 2020</t>
  </si>
  <si>
    <t>Ενεργειακή Αναβάθμιση του Κλειστού Γυμναστηρίου Λευκόβρυσης του Δήμου Κοζάνης</t>
  </si>
  <si>
    <t>ΕΟΧ 2014-2020</t>
  </si>
  <si>
    <t>ΠΡΟΥΠΟΛΟΓΙΣΜΟΣ ΕΝΤΑΓΜ ΕΟΧ 2014-2020</t>
  </si>
  <si>
    <t>ΠΡΟΥΠΟΛΟΓΙΣΜΟΣ ΠΡΟΤΑΣΕΩΝ  ΕΟΧ 2014-2020</t>
  </si>
  <si>
    <t>ΕΚΚΡΕΜΟΤΗΤΕΣ 02-12-2020</t>
  </si>
  <si>
    <t>αναμονή έγκρισης  της μελέτης από ΟΕ για να προχωρήσουμε σε τροπ. Του ΤΔΠ</t>
  </si>
  <si>
    <t>έγκριση υπογραφής σύμβασης  από ΕΥΔΕΠ 10-11-2020 αναμονή για υπογραφή Συμβάσεων</t>
  </si>
  <si>
    <t>σε διαδικάσια διαγωνισμού</t>
  </si>
  <si>
    <t>αλλαγή χρόνοδιαγραμματος και έγκριση ξανά της μελετης και των τευχών  δημοπράτησης για να επαναπροκηρύξουμε τον διαγωνισμό</t>
  </si>
  <si>
    <t>Εγκριση 2ου Πρακτικού 20/11. Πρεπει να ανέβει στο ΕΣΗΔΥΣ για περιμένουμε   10 ημερες για ενστάσεις και να πάμε για το 3ο Πρακτίκο του οριστικού Αναδόχου</t>
  </si>
  <si>
    <t xml:space="preserve">έστειλε τεχνικά φυλλάδια και όχι μελέτη, οπότε προχωράμε χώρις το κυλικείο </t>
  </si>
  <si>
    <t>Σχέδιο Φόρτισης Ηλεκτρικών Οχημάτων (Σ.Φ.Η.Ο.) Δήμου Κοζάνης»</t>
  </si>
  <si>
    <t>ΧΕΠ 664/2020</t>
  </si>
  <si>
    <t>ΧΕΠ 335/2020</t>
  </si>
  <si>
    <t>ΧΕΠ 670/2020</t>
  </si>
  <si>
    <t>ΧΕΠ 636Μ 2020</t>
  </si>
  <si>
    <t>ΧΕΠ 1870 2020</t>
  </si>
  <si>
    <t>ΧΕΠ 596Μ 2020</t>
  </si>
  <si>
    <t>ΧΕΠ 1876 2020</t>
  </si>
  <si>
    <t>ΧΕΠ 635Μ 2020</t>
  </si>
  <si>
    <t>ΧΕΠ 22ΤΚ</t>
  </si>
  <si>
    <t>ΧΕΠ 22ΤΚ 2020</t>
  </si>
  <si>
    <t>ΧΕΠ 2017 2020</t>
  </si>
  <si>
    <t>ΧΕΠ 705Μ 2020</t>
  </si>
  <si>
    <t>ΠΡΟΜΗΘΕΙΑ ΕΞΟΠΛΙΣΜΟΥ ΓΙΑ ΤΗΝ ΑΝΑΒΑΘΜΙΣΗ ΤΗΣ ΛΕΙΤΟΥΡΓΙΑΣ ΤΟΥ ΔΗΠΕΘΕ ΚΟΖΑΝΗΣ</t>
  </si>
  <si>
    <t>ΧΕΠ 2042 2020</t>
  </si>
  <si>
    <t>ΧΕΠ 2195</t>
  </si>
  <si>
    <t>ΧΕΠ 2200</t>
  </si>
  <si>
    <t>ΧΕΠ 2199</t>
  </si>
  <si>
    <t>ΧΕΠ 2197</t>
  </si>
  <si>
    <t>ΧΕΠ 25ΤΚ</t>
  </si>
  <si>
    <t>ΧΕΠ 706Μ</t>
  </si>
  <si>
    <t>ΧΕΠ 2167</t>
  </si>
  <si>
    <t>ΧΕΠ 1939</t>
  </si>
  <si>
    <t>ΧΕΠ 711Μ</t>
  </si>
  <si>
    <t>ΧΕΠ 712Μ</t>
  </si>
  <si>
    <t>ΧΕΠ 1968</t>
  </si>
  <si>
    <t>ΧΕΠ 2006</t>
  </si>
  <si>
    <t>ΧΕΠ 2309</t>
  </si>
  <si>
    <t>ΧΡΗΣΤΟΣ ΤΣΙΑΟΥΣΗΣ ΔΗΜΗΤΡΑ
ΤΣΙΑΟΥΣΗ Ο Ε</t>
  </si>
  <si>
    <t>ΤΣΙΟΜΠΡΑΣ -ΤΖΑΝΙΔΗ</t>
  </si>
  <si>
    <t>ΧΕΠ 424 2021</t>
  </si>
  <si>
    <t>ΧΕΠ 243/2021</t>
  </si>
  <si>
    <t>Ψηφιακές δράσεις αξιοποίησης και ανάδειξης του Πολιτιστικού αποθέματος της Κοβενταρείου Δημοτικής Βιβλιοθήκης Κοζάνης</t>
  </si>
  <si>
    <t xml:space="preserve"> ΧΕΠ 296/2021</t>
  </si>
  <si>
    <t>ΧΕΠ 297/2021</t>
  </si>
  <si>
    <t>ΔΑΠΑΝΕΣ ΕΛΕΓΚΤΩΝ ΔΟΜΗΣΗΣ ΓΙΑ ΤΟΝ ΠΡΟΤΥΠΟ ΒΡΕΦΟΝΗΠΙΑΚΟ ΣΤΑΘΜΟ
ΟΛΟΚΛΗΡΩΜΕΝΗΣ ΦΡΟΝΤΙΔΑΣ ΜΕ ΕΦΑΡΜΟΓΗ ΤΕΧΝΟΛΟΓΙΩΝ ΑΝΑΝΕΩΣΙΜΩΝ ΠΗΓΩΝ
ΕΝΕΡΓΕΙΑΣ ΣΤΟ Ο.Τ.19 ΤΗΣ ΖΕΠ ΚΟΖΑΝΗΣ</t>
  </si>
  <si>
    <t>ΧΕΠ 83/2021</t>
  </si>
  <si>
    <t>ΧΕΠ 5/2021</t>
  </si>
  <si>
    <t>ΧΕΠ 64Μ/2021</t>
  </si>
  <si>
    <t>ΧΕΠ 111Μ/2021</t>
  </si>
  <si>
    <t>ΧΕΠ 63Μ 2021</t>
  </si>
  <si>
    <t>ΧΕΠ 112Μ 2021</t>
  </si>
  <si>
    <t>ΧΕΠ 4Μ 2021</t>
  </si>
  <si>
    <t>ΧΕΠ 71 2021</t>
  </si>
  <si>
    <t>ΧΕΠ 291 2021</t>
  </si>
  <si>
    <t>ΧΕΠ 293 2021</t>
  </si>
  <si>
    <t>ΧΕΠ 302 2021</t>
  </si>
  <si>
    <t>ΧΕΠ 52 2021</t>
  </si>
  <si>
    <t>ΧΕΠ 51 2021</t>
  </si>
  <si>
    <t>ΧΕΠ 50 2021</t>
  </si>
  <si>
    <t>ΧΕΠ 49 2021</t>
  </si>
  <si>
    <t>ΧΕΠ 48 2021</t>
  </si>
  <si>
    <t>ΧΕΠ 541 2021</t>
  </si>
  <si>
    <t>ΧΕΠ 542 2021</t>
  </si>
  <si>
    <t>ΧΕΠ 434 2021</t>
  </si>
  <si>
    <t>ΧΕΠ 295 2021</t>
  </si>
  <si>
    <t>ΧΕΠ 406 2021</t>
  </si>
  <si>
    <t>ΧΕΠ 405 2021</t>
  </si>
  <si>
    <t>ΧΕΠ 9ΤΚ 2021</t>
  </si>
  <si>
    <t>ΧΕΠ 407 2021</t>
  </si>
  <si>
    <t>ΧΕΠ 625/2021</t>
  </si>
  <si>
    <t>ΧΕΠ 650/2021</t>
  </si>
  <si>
    <t>ΕΚΚΡΕΜΟΤΗΤΕΣ 11-05-2021</t>
  </si>
  <si>
    <t>ειμαστε σε ασφαλιστικά και περιμένουμε το δικαστήριο</t>
  </si>
  <si>
    <t>είμσατε οκ πρεπει να γινει τροπ ΤΔΠ</t>
  </si>
  <si>
    <t>ειμαστε σε διαδιακασια διαγωνισμου</t>
  </si>
  <si>
    <t>για προεγκριση υπογραφης σύμβασης</t>
  </si>
  <si>
    <t>σε εξελιξη</t>
  </si>
  <si>
    <t>για υπογραφη συμβασης</t>
  </si>
  <si>
    <t>Α. ΚΑΟΥΣΗΣ ΑΕ</t>
  </si>
  <si>
    <t>σε προεγκριση υπογραφης συμβασης 30/3/2021</t>
  </si>
  <si>
    <t>ΧΕΠ 174Μ 2021</t>
  </si>
  <si>
    <t>ΧΕΠ 175Μ 2021</t>
  </si>
  <si>
    <t>Προμήθεια Κινητής Εκθεσιακής Μονάδας Δήμου Κοζάνης</t>
  </si>
  <si>
    <t>ΧΕΠ 713 2021</t>
  </si>
  <si>
    <t>ΧΕΠ 692 2021</t>
  </si>
  <si>
    <t>ΧΕΠ 231Μ 2021</t>
  </si>
  <si>
    <t>ΧΕΠ 230Μ 2021</t>
  </si>
  <si>
    <t>ΧΕΠ 11ΤΚ 2021</t>
  </si>
  <si>
    <t>ΧΕΠ 11Κ 2021</t>
  </si>
  <si>
    <t>ΜΕΛΕΤΗΤΙΚΗ ΩΡΙΜΑΝΣΗ ΕΡΓΟΥ ΔΗΜΙΟΥΡΓΙΑΣ ΠΡΑΣΙΝΟΥ ΣΗΜΕΙΟΥ ΣΤΟ ΔΗΜΟ ΚΟΖΑΝΗΣ</t>
  </si>
  <si>
    <t>16.36.2.Π12</t>
  </si>
  <si>
    <t>ΧΕΠ 882 2021</t>
  </si>
  <si>
    <t>ΧΕΠ 926 2021</t>
  </si>
  <si>
    <t>ΧΕΠ 1023 2021</t>
  </si>
  <si>
    <t>ΧΕΠ 852 2021</t>
  </si>
  <si>
    <t>ΧΕΠ 883 2021</t>
  </si>
  <si>
    <t>ΧΕΠ 287Μ 2021</t>
  </si>
  <si>
    <t>ΧΕΠ 306Μ 2021</t>
  </si>
  <si>
    <t>ΧΕΠ 286Μ 2021</t>
  </si>
  <si>
    <t>ΧΕΠ 1000 2021</t>
  </si>
  <si>
    <t>ΧΕΠ 307Μ 2021</t>
  </si>
  <si>
    <t>ΧΕΠ 1091 2021</t>
  </si>
  <si>
    <t>ΧΕΠ 1094 2021</t>
  </si>
  <si>
    <t>ΚΑΡΑΤΖΕΤΖΟΣ ΝΙΚΟΛΑΟΣ</t>
  </si>
  <si>
    <t>ΧΕΠ 925 2021</t>
  </si>
  <si>
    <t>ΧΕΠ 1181 2021</t>
  </si>
  <si>
    <t>ΧΕΠ 362Μ 2021</t>
  </si>
  <si>
    <t>ΧΕΠ 357Μ 2021</t>
  </si>
  <si>
    <t>AΠΟΦΑΣΗ ΕΝΤΑΞΗΣ</t>
  </si>
  <si>
    <t>ΧΕΠ 1287 2021</t>
  </si>
  <si>
    <t>ΧΕΠ 1309 2021</t>
  </si>
  <si>
    <t>ΧΕΠ 17ΤΚ 2021</t>
  </si>
  <si>
    <t>ΧΕΠ 1443 2021</t>
  </si>
  <si>
    <t>ΧΕΠ 430Μ 2021</t>
  </si>
  <si>
    <t>ΧΕΠ 417Μ 2021</t>
  </si>
  <si>
    <t>ΧΕΠ 1289 2021</t>
  </si>
  <si>
    <t>ΧΕΠ 1215 2021</t>
  </si>
  <si>
    <t>ΧΕΠ 1350 2021</t>
  </si>
  <si>
    <t>24.1</t>
  </si>
  <si>
    <t>25.1</t>
  </si>
  <si>
    <t>26.1</t>
  </si>
  <si>
    <t>Προσαρμογή δημοτικών βρεφικών, παιδικών και βρεφονηπιακών σταθμών στις προδιαγραφές του νέου θεσμικού πλαισίου αδειοδότησης σύμφωνα με τις διατάξεις του π.δ. 99/2017 Δήμου Κοζάνης</t>
  </si>
  <si>
    <t>ΥΠΟΥΡΓΕΙΟ ΕΣΩΤΕΡΙΚΩΝ</t>
  </si>
  <si>
    <t>ΠΔΜ</t>
  </si>
  <si>
    <t>ΕΝΕΡΓΕΙΑΚΗ ΑΝΑΒΑΘΜΙΣΗ ΔΗΜΟΤΙΚΟΥ ΣΧΟΛΕΙΟΥ ΜΑΥΡΟΔΕΝΔΡΙΟΥ</t>
  </si>
  <si>
    <t>ΕΚΔΟΣΗ ΠΙΣΤΟΠΟΙΗΤΙΚΟΥ ΕΝΕΡΓΕΙΑΚΗΣ ΕΠΙΘΕΩΡΗΣΗΣ ΜΕΤΑ ΤΗΝ ΟΛΟΚΛΗΡΩΣΗ ΤΗΣ
ΕΝΕΡΓΕΙΑΚΗΣ ΑΝΑΒΑΘΜΙΣΗΣ ΤΟΥ ΔΗΜΟΤΙΚΟΥ ΣΧΟΛΕΙΟΥ ΜΑΥΡΟΔΕΝΔΡΙΟΥ</t>
  </si>
  <si>
    <t>27.1</t>
  </si>
  <si>
    <t>27.2</t>
  </si>
  <si>
    <t>28.1</t>
  </si>
  <si>
    <t>28.2</t>
  </si>
  <si>
    <t>29.1</t>
  </si>
  <si>
    <t>29.2</t>
  </si>
  <si>
    <t>30.1</t>
  </si>
  <si>
    <t>30.2</t>
  </si>
  <si>
    <t>31.1</t>
  </si>
  <si>
    <t>31.2</t>
  </si>
  <si>
    <t>32.1</t>
  </si>
  <si>
    <t>32.2</t>
  </si>
  <si>
    <t>33.1</t>
  </si>
  <si>
    <t>33.2</t>
  </si>
  <si>
    <t>34.1</t>
  </si>
  <si>
    <t>34.2</t>
  </si>
  <si>
    <t>35.1</t>
  </si>
  <si>
    <t>35.2</t>
  </si>
  <si>
    <t>ΕΚΔΟΣΗ ΠΙΣΤΟΠΟΙΗΤΙΚΟΥ ΕΝΕΡΓΕΙΑΚΗΣ ΕΠΙΘΕΩΡΗΣΗΣ ΜΕΤΑ ΤΗΝ ΟΛΟΚΛΗΡΩΣΗ ΤΗΣ
ΕΝΕΡΓΕΙΑΚΗΣ ΑΝΑΒΑΘΜΙΣΗΣ ΤΟΥ ΔΗΜΟΤΙΚΟΥ ΣΧΟΛΕΙΟΥ ΚΟΙΛΩΝ</t>
  </si>
  <si>
    <t>Ενεργειακή Αναβάθμιση Δημοτικού Σχολείου Νέας Χαραυγής</t>
  </si>
  <si>
    <t>ΕΚΔΟΣΗ ΠΙΣΤΟΠΟΙΗΤΙΚΟΥ ΕΝΕΡΓΕΙΑΚΗΣ ΕΠΙΘΕΩΡΗΣΗΣ ΜΕΤΑ ΤΗΝ ΟΛΟΚΛΗΡΩΣΗ ΤΗΣ
ΕΝΕΡΓΕΙΑΚΗΣ ΑΝΑΒΑΘΜΙΣΗΣ ΤΟΥ ΔΗΜΟΤΙΚΟΥ ΣΧΟΛΕΙΟΥ ΝΕΑΣ ΧΑΡΑΥΓΗΣ</t>
  </si>
  <si>
    <t>ΕΝΕΡΓΕΙΑΚΗ ΑΝΑΒΑΘΜΙΣΗ ΓΥΜΝΑΣΙΟΥ ΛΕΥΚΟΠΗΓΗΣ</t>
  </si>
  <si>
    <t>ΕΚΔΟΣΗ ΠΙΣΤΟΠΟΙΗΤΙΚΟΥ ΕΝΕΡΓΕΙΑΚΗΣ ΕΠΙΘΕΩΡΗΣΗΣ ΜΕΤΑ ΤΗΝ ΟΛΟΚΛΗΡΩΣΗ ΤΗΣ
ΕΝΕΡΓΕΙΑΚΗΣ ΑΝΑΒΑΘΜΙΣΗΣ ΤΟΥ ΓΥΜΝΑΣΙΟΥ ΛΕΥΚΟΠΗΓΗΣ</t>
  </si>
  <si>
    <t>Ενεργειακή Αναβάθμιση Δημοτικού Σχολείου Αιανής</t>
  </si>
  <si>
    <t>ΕΚΔΟΣΗ ΠΙΣΤΟΠΟΙΗΤΙΚΟΥ ΕΝΕΡΓΕΙΑΚΗΣ ΕΠΙΘΕΩΡΗΣΗΣ ΜΕΤΑ ΤΗΝ ΟΛΟΚΛΗΡΩΣΗ ΤΗΣ
ΕΝΕΡΓΕΙΑΚΗΣ ΑΝΑΒΑΘΜΙΣΗΣ ΤΟΥ ΔΗΜΟΤΙΚΟΥ ΣΧΟΛΕΙΟΥ ΑΙΑΝΗΣ</t>
  </si>
  <si>
    <t>ΕΝΕΡΓΕΙΑΚΗ ΑΝΑΒΑΘΜΙΣΗ 11ου ΝΗΠΙΑΓΩΓΕΙΟΥ ΚΟΖΑΝΗΣ</t>
  </si>
  <si>
    <t>ΕΚΔΟΣΗ ΠΙΣΤΟΠΟΙΗΤΙΚΟΥ ΕΝΕΡΓΕΙΑΚΗΣ ΕΠΙΘΕΩΡΗΣΗΣ ΜΕΤΑ ΤΗΝ ΟΛΟΚΛΗΡΩΣΗ ΤΗΣ
ΕΝΕΡΓΕΙΑΚΗΣ ΑΝΑΒΑΘΜΙΣΗΣ ΤΟΥ 11ου ΝΗΠΙΑΓΩΓΕΙΟΥ ΚΟΖΑΝΗΣ</t>
  </si>
  <si>
    <t>Ενεργειακή Αναβάθμιση 7ου Δημοτικού Σχολείου Κοζάνης</t>
  </si>
  <si>
    <t>ΕΚΔΟΣΗ ΠΙΣΤΟΠΟΙΗΤΙΚΟΥ ΕΝΕΡΓΕΙΑΚΗΣ ΕΠΙΘΕΩΡΗΣΗΣ ΜΕΤΑ ΤΗΝ ΟΛΟΚΛΗΡΩΣΗ ΤΗΣ
ΕΝΕΡΓΕΙΑΚΗΣ ΑΝΑΒΑΘΜΙΣΗΣ ΤΟΥ 7ου ΔΗΜΟΤΙΚΟΥ ΣΧΟΛΕΙΟΥ ΚΟΖΑΝΗΣ</t>
  </si>
  <si>
    <t>Ενεργειακή Αναβάθμιση 6ου Δημοτικού Σχολείου Κοζάνης</t>
  </si>
  <si>
    <t>ΕΚΔΟΣΗ ΠΙΣΤΟΠΟΙΗΤΙΚΟΥ ΕΝΕΡΓΕΙΑΚΗΣ ΕΠΙΘΕΩΡΗΣΗΣ ΜΕΤΑ ΤΗΝ ΟΛΟΚΛΗΡΩΣΗ ΤΗΣ
ΕΝΕΡΓΕΙΑΚΗΣ ΑΝΑΒΑΘΜΙΣΗΣ ΤΟΥ 6ου ΔΗΜΟΤΙΚΟΥ ΣΧΟΛΕΙΟΥ ΚΟΖΑΝΗΣ</t>
  </si>
  <si>
    <t>Ενεργειακή Αναβάθμιση 2ου Δημοτικού Σχολείου Κοζάνης</t>
  </si>
  <si>
    <t>ΕΚΔΟΣΗ ΠΙΣΤΟΠΟΙΗΤΙΚΟΥ ΕΝΕΡΓΕΙΑΚΗΣ ΕΠΙΘΕΩΡΗΣΗΣ ΜΕΤΑ ΤΗΝ ΟΛΟΚΛΗΡΩΣΗ ΤΗΣ
ΕΝΕΡΓΕΙΑΚΗΣ ΑΝΑΒΑΘΜΙΣΗΣ ΤΟΥ 2ΟΥ ΔΗΜΟΤΙΚΟΥ ΣΧΟΛΕΙΟΥ ΚΟΖΑΝΗΣ</t>
  </si>
  <si>
    <t>2019ΣΕ11910033</t>
  </si>
  <si>
    <t>2020ΕΠ00510046</t>
  </si>
  <si>
    <t>2021ΕΠ00510013</t>
  </si>
  <si>
    <t>2021ΕΠ00510017</t>
  </si>
  <si>
    <t>2021ΕΠ00510016</t>
  </si>
  <si>
    <t>2021ΕΠ00510011</t>
  </si>
  <si>
    <t>2021ΕΠ00510031</t>
  </si>
  <si>
    <t>2021ΕΠ00510015</t>
  </si>
  <si>
    <t>2021ΕΠ00510019</t>
  </si>
  <si>
    <t>2021ΕΠ00510033</t>
  </si>
  <si>
    <t>2021ΕΠ00510032</t>
  </si>
  <si>
    <t>2020ΕΠ00510055</t>
  </si>
  <si>
    <t>2021ΕΠ00510049</t>
  </si>
  <si>
    <t>2021ΕΠ00510000</t>
  </si>
  <si>
    <t>2018ΕΠ00510021</t>
  </si>
  <si>
    <t>11.4</t>
  </si>
  <si>
    <t>Χατζηνικολαου</t>
  </si>
  <si>
    <t xml:space="preserve">ΚΑΔΟΙ ΠΡΟΣΩΡΙΝΗΣ
ΑΠΟΘΗΚΕΥΣΗΣ ΒΙΟΑΠΟΒΛΗΤΩΝ - ΟΜΑΔΑ Β
</t>
  </si>
  <si>
    <t>HELESI</t>
  </si>
  <si>
    <t xml:space="preserve">ΑΝΑΠΤΥΞΗ ΣΥΣΤΗΜΑΤΩΝ ΧΩΡΙΣΤΗΣ ΣΥΛΛΟΓΗΣ ΑΝΑΚΥΚΛΩΣΙΜΩΝ ΚΑΙ ΒΙΟΑΠOΒΛΗΤΩΝ ΚΑΙ
ΠΡΟΩΘΗΣΗ ΟΙΚΙΑΚΗΣ ΚΟΜΠΟΣΤΟΠΟΙΗΣΗΣ
</t>
  </si>
  <si>
    <t>FIL-ECO IKE</t>
  </si>
  <si>
    <t>ΧΕΠ 480Μ 2021</t>
  </si>
  <si>
    <t>ΧΕΠ 481Μ 2021</t>
  </si>
  <si>
    <t>ΧΕΠ 1461 2021</t>
  </si>
  <si>
    <t>ΧΕΠ 1517 2021</t>
  </si>
  <si>
    <t>ΧΕΠ 1552 2021</t>
  </si>
  <si>
    <t>ΧΕΠ 1553 2021</t>
  </si>
  <si>
    <t>ΧΕΠ 1554 2021</t>
  </si>
  <si>
    <t>ΧΕΠ 1570 2021</t>
  </si>
  <si>
    <t xml:space="preserve"> περιμένουμε απόφαση από το δικαστήριο για τα ασφαλιστικά</t>
  </si>
  <si>
    <t>σε αναμονή για σχέδιο διακήρυξης από το προμηθειών</t>
  </si>
  <si>
    <t>σε διαγωνισμό</t>
  </si>
  <si>
    <t>υπογραφή σύμβασης</t>
  </si>
  <si>
    <t>ΕΚΚΡΕΜΟΤΗΤΕΣ 21-10-2021</t>
  </si>
  <si>
    <t>αναμονή για πρόσκληση εκδηλωσης μέχρι τέλος του 11ου</t>
  </si>
  <si>
    <t>αναμονη δικαιλογητικών για να ζητήσουμε προσυμβατικό</t>
  </si>
  <si>
    <t>αναμονή δικαιολογητικών από ΤΥ για να ζητήσουμε προέγκριση δημοπρατησης</t>
  </si>
  <si>
    <t>ολοκληρωση</t>
  </si>
  <si>
    <t>ολοκλήρωση Α ΦΑΣΗΣ</t>
  </si>
  <si>
    <t>σε εξέλιξη (μεγάλη καθυστέρηση)</t>
  </si>
  <si>
    <t>αναμονή σχεδίου διακήρυξης για να ζητήσουμε προέγκριση δημοπράτησης</t>
  </si>
  <si>
    <t>αναμονή υπογραφής σύμβασης</t>
  </si>
  <si>
    <t>ζήτησαμε προέγκριση δημοπράτησης (29/9)</t>
  </si>
  <si>
    <t>ζήτησαμε προέγκριση δημοπράτησης (15/9)</t>
  </si>
  <si>
    <t>ζήτησαμε προέγκριση δημοπράτησης (14/9)</t>
  </si>
  <si>
    <t xml:space="preserve">ΕΞΟΙΚΟΝΟΜΗΣΗ ΕΝΕΡΓΕΙΑΣ ΣΤΟ ΔΗΜΟΤΙΚΟ ΦΩΤΙΣΜΟ ΤΟΥ ΔΗΜΟΥ ΚΟΖΑΝΗΣ ΣΤΙΣ ΠΕΡΙΟΧΕΣ ΕΣΤΙΑΣΗΣ
ΟΧΕ ΠΡΟΤΕΡΑΙΟΤΗΤΑΣ Α
</t>
  </si>
  <si>
    <t xml:space="preserve">ΕΞΟΙΚΟΝΟΜΗΣΗ ΕΝΕΡΓΕΙΑΣ ΣΤΟ ΔΗΜΟΤΙΚΟ ΦΩΤΙΣΜΟ ΤΟΥ ΔΗΜΟΥ ΚΟΖΑΝΗΣ ΣΤΙΣ ΠΕΡΙΟΧΕΣ ΕΣΤΙΑΣΗΣ
ΟΧΕ ΠΡΟΤΕΡΑΙΟΤΗΤΑΣ Β
</t>
  </si>
  <si>
    <t>ΧΕΠ 1737 2021</t>
  </si>
  <si>
    <t>ΧΕΠ 1555 2021</t>
  </si>
  <si>
    <t>ΧΕΠ 1557 2021</t>
  </si>
  <si>
    <t>ΧΕΠ 530Μ 2021</t>
  </si>
  <si>
    <t>ΧΕΠ 529Μ 2021</t>
  </si>
  <si>
    <t>ΧΕΠ 1648 2021</t>
  </si>
  <si>
    <t>ΧΕΠ 1655 2021</t>
  </si>
  <si>
    <t xml:space="preserve">ΑΝΤΙΠΛΗΜΜΥΡΙΚΗ ΠΡΟΣΤΑΣΙΑ ΤΗΣ ΠΟΛΗΣ ΤΗΣ ΚΟΖΑΝΗΣ
</t>
  </si>
  <si>
    <t>ΧΕΠ 600Μ 2021</t>
  </si>
  <si>
    <t>ΧΕΠ 1505 2021</t>
  </si>
  <si>
    <t>ΧΕΠ 1839 2021</t>
  </si>
  <si>
    <t>ΧΕΠ 1824 2021</t>
  </si>
  <si>
    <t>ΧΕΠ 559Μ 2021</t>
  </si>
  <si>
    <t>ΧΕΠ 1819 2021</t>
  </si>
  <si>
    <t>ΧΕΠ 1818 2021</t>
  </si>
  <si>
    <t>ΧΕΠ 1817 2021</t>
  </si>
  <si>
    <t>ΧΕΠ 1815 2021</t>
  </si>
  <si>
    <t>ΧΕΠ 1816 2021</t>
  </si>
  <si>
    <t>ΧΕΠ 1947 2021</t>
  </si>
  <si>
    <t>ΧΕΠ 1988 2021</t>
  </si>
  <si>
    <t>ΧΕΠ 2229 2021</t>
  </si>
  <si>
    <t>ΧΕΠ 2232 2021</t>
  </si>
  <si>
    <t>ΧΕΠ 2231 2021</t>
  </si>
  <si>
    <t>ΧΕΠ 2197 2021</t>
  </si>
  <si>
    <t>ΧΕΠ 2195 2021</t>
  </si>
  <si>
    <t>ΧΕΠ 687Μ 2021</t>
  </si>
  <si>
    <t>ΧΕΠ 2007 2021</t>
  </si>
  <si>
    <t>ΧΕΠ 2196 2021</t>
  </si>
  <si>
    <t>ΧΕΠ 2194 2021</t>
  </si>
  <si>
    <t>ΧΕΠ 2204 2021</t>
  </si>
  <si>
    <t>ΧΕΠ 2215 2021</t>
  </si>
  <si>
    <t>ΧΕΠ 2005 2001</t>
  </si>
  <si>
    <t>ΧΕΠ 1990 2021</t>
  </si>
  <si>
    <t>ΧΕΠ 1851 2021</t>
  </si>
  <si>
    <t>ΧΕΠ 676 Μ 2021</t>
  </si>
  <si>
    <t>ΧΕΠ 2177 2021</t>
  </si>
  <si>
    <t>ΧΕΠ 1889 2021</t>
  </si>
  <si>
    <t>ΧΕΠ 2246 2021</t>
  </si>
  <si>
    <t>ΧΕΠ 2186 2021</t>
  </si>
  <si>
    <t>ΧΕΠ 26ΤΚ 2021</t>
  </si>
  <si>
    <t>ΠΛΗΡΩΜΕΣ 2022</t>
  </si>
  <si>
    <t>ΣΥΝΟΛΑ 2022</t>
  </si>
  <si>
    <t>ΣΥΝΟΛΟ 2022</t>
  </si>
  <si>
    <t>ΧΕΠ 145 2022</t>
  </si>
  <si>
    <t>ΧΕΠ 182 2022</t>
  </si>
  <si>
    <t>ΧΕΠ 140 2022</t>
  </si>
  <si>
    <t>ΧΕΠ 90Μ 2022</t>
  </si>
  <si>
    <t>ΧΕΠ 91Μ 2022</t>
  </si>
  <si>
    <t>ΧΕΠ 38 2022</t>
  </si>
  <si>
    <t>ΧΕΠ 92Μ 2022</t>
  </si>
  <si>
    <t>ΧΕΠ 39 2022</t>
  </si>
  <si>
    <t>ΧΕΠ 30Μ 2022</t>
  </si>
  <si>
    <t>ΧΕΠ 3 2022</t>
  </si>
  <si>
    <t>ΧΕΠ 15 2022</t>
  </si>
  <si>
    <t>ΧΕΠ 29Μ 2022</t>
  </si>
  <si>
    <t>ΧΕΠ 1ΤΚ</t>
  </si>
  <si>
    <t>1ΤΚ 2022</t>
  </si>
  <si>
    <t>ΧΕΠ 1ΤΚ 2022</t>
  </si>
  <si>
    <t>ΧΕΠ 2254 2021</t>
  </si>
  <si>
    <t>ΧΕΠ 138 2022</t>
  </si>
  <si>
    <t>ΧΕΠ 207 2022</t>
  </si>
  <si>
    <t>ΧΕΠ 209 2022</t>
  </si>
  <si>
    <t>ΧΕΠ 208 2022</t>
  </si>
  <si>
    <t>ΧΕΠ 205 2022</t>
  </si>
  <si>
    <t>ΧΕΠ 273 2022</t>
  </si>
  <si>
    <t>άγονος</t>
  </si>
  <si>
    <t>ΗΛΙΔΑ ΣΥΜΒΟΥΛΟΙ ΜΗΧΑΝΙΚΟΙ ΤΕΧΝΙΚΗ ΕΤΑΙΡΕΙΑ ΜΕΛΕΤΩΝ ΜΕ Δ.Τ ΗΛΙΔΑ ΣΥΜΒΟΥΛΟΙ ΜΗΧΑΝΙΚΟΙ Α.Ε</t>
  </si>
  <si>
    <t>σε διαδικασία</t>
  </si>
  <si>
    <t>ΔΙΑΔΥΜΑ</t>
  </si>
  <si>
    <t>σε διαδικασία διαγωνισμού</t>
  </si>
  <si>
    <t>σε αναμονή υπογραφής σύμβασης</t>
  </si>
  <si>
    <t>ΕΚΚΡΕΜΟΤΗΤΕΣ 04-03-2022</t>
  </si>
  <si>
    <t>ολοκληρωθηκε ο διαγωνισμός μη αποδοχή -  ( επικαιροποιήση της μελέτης - τροποποίσηση ΤΔΠ-υποβολή προέγκρισης δημοπράτησης</t>
  </si>
  <si>
    <t>επικαιροποιήση της μελέτης</t>
  </si>
  <si>
    <t>σε αναμονή έγκισης μελέτης από ΑΟΕ και επανυποβολή πρόγκρισης δημοπράτησης</t>
  </si>
  <si>
    <t>ολοκληρώθηκε</t>
  </si>
  <si>
    <t>ζήτησαμε ξανά  προέγκριση δημοπράτησης (29/9)</t>
  </si>
  <si>
    <t>ειμαστε σε διαδιακασια διαγωνισμου ( από 28/1/2022 έπρεπε το γραφείο πρόμηθειων να κοινοποίησηση την απόφαση κατακύρωσης) και να προχωρήσει η διαδικασία - ΣΟΣ εχουμε πρόβλημα γιατί έχουμε προσφορά για 2 από τις 6 ομάδες και πρέπει να δημοπρατήσουμε ξάνα τις 4 ομάδες )</t>
  </si>
  <si>
    <t>είμαστε σε διαδιακασια διαγωνισμου ( φάση πρόσκλησης δικαιολογητικών κατακήρωσης  έως 10/2021 )</t>
  </si>
  <si>
    <t>επικαιροποίηση μελέτης</t>
  </si>
  <si>
    <t>αναμονη δικαιλογητικών από τμήμα προμηθειών για να κανουμε αίτημα για  προσυμβατικό</t>
  </si>
  <si>
    <t>σε διαδικασία διαγωνίσμου 18/3 αποσφράγιση</t>
  </si>
  <si>
    <t>έχουμε οριστική μελέτη είμαστε σε αναμονή Οικ Άδειας και ζητήσουμε προέγκριση δημοπάτησης</t>
  </si>
  <si>
    <t>ζήτησαμε προέγκριση δημοπράτησης (06/08/21)</t>
  </si>
  <si>
    <t>ζήτησαμε προέγκριση δημοπράτησης (17/8)</t>
  </si>
  <si>
    <t>ζήτησαμε προέγκριση δημοπράτησης (15/8)</t>
  </si>
  <si>
    <t>ζήτησαμε ξανά προέγκριση δημοπράτησης (15/9)</t>
  </si>
  <si>
    <t>ζήτησαμε ξανά προέγκριση δημοπράτησης (29/9)</t>
  </si>
  <si>
    <t>ζήτησαμε προέγκριση δημοπράτησης (30/7)</t>
  </si>
  <si>
    <t>ζήτησαμε ξάνα προέγκριση δημοπράτησης (29/9)</t>
  </si>
  <si>
    <t>ζήτησαμε προέγκριση δημοπράτησης (29/7)</t>
  </si>
  <si>
    <t>ζήτησαμε προέγκριση δημοπράτησης (4/8)</t>
  </si>
  <si>
    <t>ζήτησαμε προέγκριση δημοπράτησης (4/8/)</t>
  </si>
  <si>
    <t>ζήτησαμε προέγκριση δημοπράτησης (23/8)</t>
  </si>
  <si>
    <t>36.1</t>
  </si>
  <si>
    <t>έγκρίσης όρων από ΟΕ και βγαίνουμε σε διαγωνισμό</t>
  </si>
  <si>
    <t xml:space="preserve">ΚΕΝΤΡΟ ΠΕΡΙΒΑΛΛΟΝΤΙΚΗΣ ΕΝΗΜΕΡΩΣΗΣ ΛΙΜΝΗΣ ΠΟΛΥΦΥΤΟΥ ΣΤΗΝ ΑΙΑΝΗ ΙΣΤΟΡΙΚΗ ΕΔΡΑ ΤΟΥ
ΔΗΜΟΥ ΚΟΖΑΝΗΣ
</t>
  </si>
  <si>
    <t>37.1</t>
  </si>
  <si>
    <t>38.1</t>
  </si>
  <si>
    <t>38.2</t>
  </si>
  <si>
    <t>39.1</t>
  </si>
  <si>
    <t xml:space="preserve">Διαμόρφωση κέντρου περιβαλλοντικής ενημέρωσης λίμνης Πολυφύτου στην Αιανή
</t>
  </si>
  <si>
    <t xml:space="preserve">ΠΡΟΜΗΘΕΙΑ ΜΟΥΣΕΙΟΛΟΓΙΚΟΥ ΕΞΟΠΛΙΣΜΟΥ KENΤΡΟΥ ΠΕΡΙΒΑΛΛΟΝΤΙΚΗΣ ΕΝΗΜΕΡΩΣΗΣ
ΛΙΜΝΗΣ ΠΟΛΥΦΥΤΟΥ ΣΤΗΝ ΑΙΑΝΗ
</t>
  </si>
  <si>
    <t xml:space="preserve">Ανάπλαση Πλατείας Λασσάνη και πέριξ οδών
</t>
  </si>
  <si>
    <t xml:space="preserve">Συνδέσεις ΟΚΩ – ΔΕΔΔΗΕ Πλατείας Λασσάνη και Πέριξ Οδών
</t>
  </si>
  <si>
    <t xml:space="preserve">ΕΞΟΙΚΟΝΟΜΗΣΗ ΕΝΕΡΓΕΙΑΣ ΣΤΟ ΔΗΜΟΤΙΚΟ ΦΩΤΙΣΜΟ ΤΟΥ ΔΗΜΟΥ ΚΟΖΑΝΗΣ ΣΤΙΣ
ΠΕΡΙΟΧΕΣ ΕΣΤΙΑΣΗΣ ΟΧΕ ΠΡΟΤΕΡΑΙΟΤΗΤΑΣ Α
</t>
  </si>
  <si>
    <t xml:space="preserve">ΑΝΑΒΑΘΜΙΣΗ ΗΧΗΤΙΚΟΥ / ΦΩΤΙΣΤΙΚΟΥ / ΣΚΗΝΟΓΡΑΦΙΚΟΥ ΕΞΟΠΛΙΣΜΟΥ ΔΗ.ΠΕ.ΘΕ.
ΚΟΖΑΝΗΣ
</t>
  </si>
  <si>
    <t>σε αναμονή τευχών από προμηθειών για ζητήσουμε προέγκριση δημοπράτησης</t>
  </si>
  <si>
    <t>σε αναμονή τευχών από προμηθειών για να ζητήσουμε προέγκριση δημοπράτησης</t>
  </si>
  <si>
    <t>Lever-Σύμβουλοι Ανάπτυξη</t>
  </si>
  <si>
    <t>αναμονή τευχών από Τεχνική για να ζητήσουμε προσυμβατικό</t>
  </si>
  <si>
    <t>ΧΕΠ 171 2022</t>
  </si>
  <si>
    <t>ΧΕΠ 181 2022</t>
  </si>
  <si>
    <t>ΧΕΠ 177 2022</t>
  </si>
  <si>
    <t>ΧΕΠ 175 2022</t>
  </si>
  <si>
    <t>ΧΕΠ 173 2022</t>
  </si>
  <si>
    <t>ΧΕΠ 326 2022</t>
  </si>
  <si>
    <t>ΧΕΠ 406 2022</t>
  </si>
  <si>
    <t>ΧΕΠ 372 2022</t>
  </si>
  <si>
    <t>ΧΕΠ 357 2022</t>
  </si>
  <si>
    <t>ΧΕΠ 5ΤΚ 2022</t>
  </si>
  <si>
    <t xml:space="preserve">Προμήθεια Λεωφορείου Μεταφοράς Ατόμων με
Αναπηρία
</t>
  </si>
  <si>
    <t xml:space="preserve">MED BUS &amp; TRUCK CENTER AE </t>
  </si>
  <si>
    <t>ΧΕΠ 482 2022</t>
  </si>
  <si>
    <t>ΧΕΠ 148Μ 2022</t>
  </si>
  <si>
    <t>ΧΕΠ 147Μ 2022</t>
  </si>
  <si>
    <t>ΧΕΠ 588 2022</t>
  </si>
  <si>
    <t>ΧΕΠ 7ΤΚ 2022</t>
  </si>
  <si>
    <t>ΧΕΠ 524 2022</t>
  </si>
  <si>
    <t>ΧΕΠ 523 2022</t>
  </si>
  <si>
    <t>ΧΕΠ 525 2022</t>
  </si>
  <si>
    <t>ΧΕΠ 521 2022</t>
  </si>
  <si>
    <t>ΧΕΠ 243Μ 2022</t>
  </si>
  <si>
    <t>ΧΕΠ 515 2022</t>
  </si>
  <si>
    <t>ΧΕΠ 561 2022</t>
  </si>
  <si>
    <t>ΧΕΠ 242Μ 2022</t>
  </si>
  <si>
    <t>Βιώσιμη Αστική Κινητικότητα,  Μικροκινητικότητα, Ολοκληρωμένη Διαχείριση Αστικών Μετακινήσεων</t>
  </si>
  <si>
    <t>ΚΑΠΕ</t>
  </si>
  <si>
    <t xml:space="preserve">Συμβουλευτική, κατάρτιση και πιστοποίηση ανέργων στους τομείς προτεραιότητας Περιφέρειας Δυτικής
Μακεδονίας στην περιοχή παρέμβασης ΕΣΒΑΑ Δήμου Κοζάνης
</t>
  </si>
  <si>
    <t>ΣΑΠ ΔΗΜΟΥ ΚΟΖΑΝΗ</t>
  </si>
  <si>
    <t>ΠΡ/ΜΟΣ ΕΝΤΑΓΜ.  ΠΡΑΣΙΝΟ ΤΑΜΕΙΟ</t>
  </si>
  <si>
    <t>ΠΡ/ΜΟΣ ΠΡΟΤΑΣΕΩΝ ΠΡΑΣΙΝΟ ΤΑΜΕΙΟ</t>
  </si>
  <si>
    <t>ΠΡ/ΜΟΣ ΕΝΤΑΓΜ. ΠΑΑ</t>
  </si>
  <si>
    <t>ΠΡ/ΜΟΣ ΠΡΟΤΑΣΕΩΝ ΠΑΑ</t>
  </si>
  <si>
    <t>ΕΚΣΥΓΧΡΟΝΙΣΜΟΣ ΚΑΙ ΕΠΕΚΤΑΣΗ ΑΡΔΕΥΤΙΚΟΥ ΔΙΚΤΥΟΥ ΑΝΩ ΚΩΜΗΣ</t>
  </si>
  <si>
    <t>ΠΑΑ</t>
  </si>
  <si>
    <t>ΧΕΠ 320Μ 2022</t>
  </si>
  <si>
    <t>ΧΕΠ 321Μ 2022</t>
  </si>
  <si>
    <t>ΧΕΠ 876 2022</t>
  </si>
  <si>
    <t>ΧΕΠ 877 2022</t>
  </si>
  <si>
    <t>ΧΕΠ 837 2022</t>
  </si>
  <si>
    <t>ΧΕΠ 785 2022</t>
  </si>
  <si>
    <t>ΧΕΠ 775 2022</t>
  </si>
  <si>
    <t>ΧΕΠ 773 2022</t>
  </si>
  <si>
    <t>ΧΕΠ 771 2022</t>
  </si>
  <si>
    <t>ΧΕΠ 770 2022</t>
  </si>
  <si>
    <t>ΧΕΠ 768 2022</t>
  </si>
  <si>
    <t>ΧΕΠ 654 2022</t>
  </si>
  <si>
    <t>ΧΕΠ 9ΤΚ 2022</t>
  </si>
  <si>
    <t>ΧΕΠ 1002 2022</t>
  </si>
  <si>
    <t>ΧΕΠ 1003 2022</t>
  </si>
  <si>
    <t>ΧΕΠ 933 2022</t>
  </si>
  <si>
    <t>ΧΕΠ 319Μ 2022</t>
  </si>
  <si>
    <t>ΧΕΠ 420Μ 2022</t>
  </si>
  <si>
    <t>ΧΕΠ 421Μ 2022</t>
  </si>
  <si>
    <t>ΧΕΠ 935 2022</t>
  </si>
  <si>
    <t>ΧΕΠ 11ΤΚ 2022</t>
  </si>
  <si>
    <t>ΧΕΠ 13ΤΚ 2022</t>
  </si>
  <si>
    <t>ΧΕΠ 11Κ 2022</t>
  </si>
  <si>
    <t>ΧΕΠ 1227 2022</t>
  </si>
  <si>
    <t>ΧΕΠ 1224 2022</t>
  </si>
  <si>
    <t>ΧΕΠ 1241 2022</t>
  </si>
  <si>
    <t>ΧΕΠ 517Μ 2022</t>
  </si>
  <si>
    <t>ΧΕΠ 516Μ 2022</t>
  </si>
  <si>
    <t>ΧΕΠ 1341 2022</t>
  </si>
  <si>
    <t>Επιχειρησιακό σχέδιο για την εξασφάλιση κοινοχρήστων και κοινωφελών χώρων – Ε.Σ.Ε.Κ.Κ. Δήμου ΚΟΖΑΝΗΣ</t>
  </si>
  <si>
    <t>Στρατηγικές αστικές παρεμβάσεις για την διαφοροποίηση του μοντέλου ανάπτυξης της πόλης της Κοζάνης</t>
  </si>
  <si>
    <t>ΕΛΛΑΔΑ 2.0</t>
  </si>
  <si>
    <t>ΠΡ/ΜΟΣ ΕΝΤΑΓΜ. ΕΛΛΑΔΑ 2.0</t>
  </si>
  <si>
    <t>ΠΡ/ΜΟΣ ΠΡΟΤΑΣΕΩΝ ΕΛΛΑΔΑ 2.0</t>
  </si>
  <si>
    <t>Βελτίωση της Οδικής Ασφάλειας στο Δήμο Κοζάνης</t>
  </si>
  <si>
    <t>ΧΕΠ 584Μ 2022</t>
  </si>
  <si>
    <t>ΧΕΠ 1432 2022</t>
  </si>
  <si>
    <t>ΧΕΠ 1435 2022</t>
  </si>
  <si>
    <t>ΧΕΠ 1528 2022</t>
  </si>
  <si>
    <t>ΧΕΠ 585 Μ 2022</t>
  </si>
  <si>
    <t>ΧΕΠ 15ΤΚ 2022</t>
  </si>
  <si>
    <t>ΧΕΠ 18ΤΚ 2022</t>
  </si>
  <si>
    <t>ΧΕΠ 1523 2022</t>
  </si>
  <si>
    <t>40.1</t>
  </si>
  <si>
    <t>40.2</t>
  </si>
  <si>
    <t>41.1</t>
  </si>
  <si>
    <t>41.2</t>
  </si>
  <si>
    <t xml:space="preserve">Ενεργειακή Αναβάθμιση Δημοτικού Σχολείου Νέας Χαραυγής
</t>
  </si>
  <si>
    <t xml:space="preserve">ΕΚΔΟΣΗ ΠΙΣΤΟΠΟΙΗΤΙΚΟΥ ΕΝΕΡΓΕΙΑΚΗΣ ΕΠΙΘΕΩΡΗΣΗΣ ΜΕΤΑ ΤΗΝ ΟΛΟΚΛΗΡΩΣΗ ΤΗΣ
ΕΝΕΡΓΕΙΑΚΗΣ ΑΝΑΒΑΘΜΙΣΗΣ ΤΟΥ ΔΗΜΟΤΙΚΟΥ ΣΧΟΛΕΙΟΥ ΝΕΑΣ ΧΑΡΑΥΓΗΣ
</t>
  </si>
  <si>
    <t xml:space="preserve">Ενεργειακή Αναβάθμιση του Δημοτικού Σχολείου Νέας Χαραυγής
</t>
  </si>
  <si>
    <t>Πιλοτική Δράση Διαχείρισης της Χωριστής Συλλογής Αστικών Αποβλήτων στο Δήμο Κοζάνης – Pay as you throw – Gain as you sort</t>
  </si>
  <si>
    <t>ΕΠΠΕΡΑΑ</t>
  </si>
  <si>
    <t>ΧΕΠ 688Μ 2022</t>
  </si>
  <si>
    <t>ΧΕΠ 1616 2022</t>
  </si>
  <si>
    <t>ΧΕΠ 689Μ 2022</t>
  </si>
  <si>
    <t>ΧΕΠ 1618 2022</t>
  </si>
  <si>
    <t>ΧΕΠ 20ΤΚ 2022</t>
  </si>
  <si>
    <t>ΧΕΠ 1808 2022</t>
  </si>
  <si>
    <t>ΧΕΠ 824Μ 2022</t>
  </si>
  <si>
    <t>ΧΕΠ 777Μ 2022</t>
  </si>
  <si>
    <t>ΧΕΠ 1820 2022</t>
  </si>
  <si>
    <t>ΧΕΠ 1777 2022</t>
  </si>
  <si>
    <t>ΧΕΠ 775Μ 2022</t>
  </si>
  <si>
    <t>ΧΕΠ 1960 2022</t>
  </si>
  <si>
    <t>ΧΕΠ 1642 2022</t>
  </si>
  <si>
    <t>42.1</t>
  </si>
  <si>
    <t xml:space="preserve">ΕΝΩΣΗ ΟΙΚΟΝΟΜΙΚΩΝ ΦΟΡΕΩΝ
ΑΤΡΑΠΟΣ ΑΤΕ -ΒΗΤΟΣ ΑΝΤΩΝΙΟΣ
</t>
  </si>
  <si>
    <t xml:space="preserve">Ευφυείς εφαρμογές και δράσεις στο πλαίσιο του Ψηφιακού Μετασχηματισμού του Δήμου Κοζάνης
</t>
  </si>
  <si>
    <t>ΧΕΠ 2049 2022</t>
  </si>
  <si>
    <t>ΧΕΠ 2050 2022</t>
  </si>
  <si>
    <t>ΧΕΠ 1821 2022</t>
  </si>
  <si>
    <t>Ημερομηνία Εντάξης</t>
  </si>
  <si>
    <t>ΑΝΤΩΝΗΣ ΤΡΙΤΣΗΣ</t>
  </si>
  <si>
    <t>ΨΗΦΙΑΚΟΣ ΜΕΤΑΣΧΗΜΑΤΙΣΜΟΣ</t>
  </si>
  <si>
    <t>ΧΕΠ 2104 2022</t>
  </si>
  <si>
    <t>ΧΕΠ 2107 2022</t>
  </si>
  <si>
    <t>ΧΕΠ 1938 2022</t>
  </si>
  <si>
    <t>ΧΕΠ 24ΤΚ 2022</t>
  </si>
  <si>
    <t>ΧΕΠ 2218 2022</t>
  </si>
  <si>
    <t>ΧΕΠ 27ΤΚ 2022</t>
  </si>
  <si>
    <t>ΧΕΠ 27ΤΚ  2022</t>
  </si>
  <si>
    <t>ΣΥΝΟΛΟ 2023</t>
  </si>
  <si>
    <t>ΠΛΗΡΩΜΕΣ 2023</t>
  </si>
  <si>
    <t>ΣΥΝΟΛΑ 2023</t>
  </si>
  <si>
    <t>ΧΕΠ 2060 2022</t>
  </si>
  <si>
    <t>ΧΕΠ 2061 2022</t>
  </si>
  <si>
    <t>ΧΕΠ 2227 2022</t>
  </si>
  <si>
    <t>ΧΕΠ 2271 2022</t>
  </si>
  <si>
    <t>ΧΕΠ 2222 2022</t>
  </si>
  <si>
    <t>ΧΕΠ 846Μ 2022</t>
  </si>
  <si>
    <t>ΧΕΠ 849Μ 2022</t>
  </si>
  <si>
    <t>ΧΕΠ 1ΤΚ 2023</t>
  </si>
  <si>
    <t>ΧΕΠ 6Μ 2022</t>
  </si>
  <si>
    <t>ΧΕΠ 927Μ 2022</t>
  </si>
  <si>
    <t>ΧΕΠ 23Μ 2023</t>
  </si>
  <si>
    <t>ΧΕΠ 926Μ 2022</t>
  </si>
  <si>
    <t>ΧΕΠ 83 2023</t>
  </si>
  <si>
    <t>ΧΕΠ 5Μ 2023</t>
  </si>
  <si>
    <t>ΧΕΠ 317 2023</t>
  </si>
  <si>
    <t>ΧΕΠ 249 2023</t>
  </si>
  <si>
    <t>ΧΕΠ 259 2023</t>
  </si>
  <si>
    <t>ΠΡ/ΜΟΣ ΕΝΤΑΓΜ. ΨΗΦΙΑΚΟΣ ΜΕΤΑΣΧΗΜΑΤΙΣΜΟΣ</t>
  </si>
  <si>
    <t>ΠΡ/ΜΟΣ ΠΡΟΤΑΣΕΩΝ ΨΗΦΙΑΚΟΣ ΜΕΤΑΣΧΗΜΑΤΙΣΜΟΣ</t>
  </si>
  <si>
    <t>Ενεργειακή Αναβάθμιση του Κολυμβητηρίου στο ΔΑΚ</t>
  </si>
  <si>
    <t>ΠΙΛΟΤΙΚΕΣ ΔΡΑΣΕΙΣ ΓΙΑ ΤΗΝ ΑΝΑΠΤΥΞΗ ΒΙΩΣΙΜΩΝ ΟΙΚΟΝΟΜΙΚΩΝ ΔΡΑΣΤΗΡΙΟΤΗΤΩΝ ΧΑΜΗΛΟΥ ΑΝΘΡΑΚΙΚΟΥ ΑΠΟΤΥΠΩΜΑΤΟΣ ΜΕ ΒΑΣΗ ΤΙΣ ΚΑΤΕΥΘΥΝΣΕΙΣ ΤΟΥ ΣΧΕΔΙΟΥ ΔΡΑΣΗΣ ΓΙΑ ΤΗΝ ΠΡΟΩΘΗΣΗ ΤΗΣ ΚΥΚΛΙΚΗΣ ΟΙΚΟΝΟΜΙΑΣ (ΣΔΚΟ) ΤΟΥ ΔΗΜΟΥ ΚΟΖΑΝΗΣ</t>
  </si>
  <si>
    <t>ΧΕΠ 206 2023</t>
  </si>
  <si>
    <t>ΧΕΠ 137 2023</t>
  </si>
  <si>
    <t>ΧΕΠ 139 2023</t>
  </si>
  <si>
    <t>ΧΕΠ 134 2023</t>
  </si>
  <si>
    <t>ΧΕΠ 136 2023</t>
  </si>
  <si>
    <t>ΧΕΠ 162 2023</t>
  </si>
  <si>
    <t>ΧΕΠ 256 2023</t>
  </si>
  <si>
    <t>ΧΕΠ 253 2023</t>
  </si>
  <si>
    <t>ΧΕΠ 526 2022</t>
  </si>
  <si>
    <t>ΧΕΠ 575 2023</t>
  </si>
  <si>
    <t>ΧΕΠ 485 2023</t>
  </si>
  <si>
    <t>ΧΕΠ 5ΤΚ 2023</t>
  </si>
  <si>
    <t>ΧΕΠ 398 2023</t>
  </si>
  <si>
    <t>Επικαιροποίηση Επιχειρησιακού Σχεδίου Βιώσιμης Αστικής Ανάπλασης (ΒΑΑ) του Δήμου Κοζάνης σύμφωνα με τις προδιαγραφές και τους όρους που αφορούν την Προγραμματική Περίοδο 2021 - 2027</t>
  </si>
  <si>
    <t>Διαμόρφωση κέντρου περιβαλλοντικής ενημέρωσης λίμνης Πολυφύτου στην Αιανή</t>
  </si>
  <si>
    <t>ΠΡΟΜΗΘΕΙΑ ΜΟΥΣΕΙΟΛΟΓΙΚΟΥ ΕΞΟΠΛΙΣΜΟΥ KENΤΡΟΥ ΠΕΡΙΒΑΛΛΟΝΤΙΚΗΣ ΕΝΗΜΕΡΩΣΗΣ</t>
  </si>
  <si>
    <t>ΧΕΠ 363 2023</t>
  </si>
  <si>
    <t>ΧΕΠ 541 2023</t>
  </si>
  <si>
    <t>ΧΕΠ673 2023</t>
  </si>
  <si>
    <t>ΧΕΠ 195Μ 2023</t>
  </si>
  <si>
    <t>ΧΕΠ 648 2023</t>
  </si>
  <si>
    <t>ΧΕΠ 609 2023</t>
  </si>
  <si>
    <t>ΧΕΠ 198Μ 2023</t>
  </si>
  <si>
    <t>ΧΕΠ 130Μ 2023</t>
  </si>
  <si>
    <t>ΧΕΠ 128Μ 2023</t>
  </si>
  <si>
    <t>ΧΕΠ 884 2023</t>
  </si>
  <si>
    <t>ΧΕΠ 868 2023</t>
  </si>
  <si>
    <t>ΧΕΠ 294Μ 2023</t>
  </si>
  <si>
    <t>ΧΕΠ 830 2023</t>
  </si>
  <si>
    <t>ΧΕΠ 829 2023</t>
  </si>
  <si>
    <t>ΧΕΠ 901 2023</t>
  </si>
  <si>
    <t>ΧΕΠ 794 2023</t>
  </si>
  <si>
    <t>ΧΕΠ 290Μ 2023</t>
  </si>
  <si>
    <t>ΧΕΠ 9ΤΚ 2023</t>
  </si>
  <si>
    <t>ΠΡΟΜΗΘΕΙΑ ΜΟΥΣΙΚΟΥ ΟΡΓΑΝΟΥ ΓΙΑ ΤΟ ΔΗ.ΠΕ.ΘΕ. ΚΟΖΑΝΗΣ</t>
  </si>
  <si>
    <t>ΧΕΠ 957 2023</t>
  </si>
  <si>
    <t>ΧΕΠ 11ΤΚ 2023</t>
  </si>
  <si>
    <t>ΧΕΠ 995 2023</t>
  </si>
  <si>
    <t>ΧΕΠ 973 2023</t>
  </si>
  <si>
    <t>ΧΕΠ 1104 2023</t>
  </si>
  <si>
    <t>ΟΜΑΔΑ 1 : Όχημα πολλαπλών χρήσεων (με λεπίδα, αλατοδιανομέα και βραχίονα με</t>
  </si>
  <si>
    <t>ΟΜΑΔΑ 2: Όχημα πολλαπλών χρήσεων (με λεπίδα, αλατοδιανομέα και βραχίονα με</t>
  </si>
  <si>
    <t>ΧΕΠ 1105 2023</t>
  </si>
  <si>
    <t>ΧΕΠ 1054 2023</t>
  </si>
  <si>
    <t>ΧΕΠ 1055 2023</t>
  </si>
  <si>
    <t>ΧΕΠ 351 2023</t>
  </si>
  <si>
    <t>ΧΕΠ 352 2023</t>
  </si>
  <si>
    <t>ΕΞΟΠΛΙΣΜΟΣ ΓΗΠΕΔΩΝ ΠΟΔΟΣΦΑΙΡΟΥ ΔΗΜΟΥ ΚΟΖΑΝΗΣ</t>
  </si>
  <si>
    <t>Π85-15</t>
  </si>
  <si>
    <t>ΕΠΑ 2021-2025 (ΠΠΑ ΔΥΤΙΚΗΣ ΜΑΚΕΔΟΝΙΑΣ)</t>
  </si>
  <si>
    <t>ΧΕΠ 1166 2023</t>
  </si>
  <si>
    <t>ΧΕΠ 7ΤΚ 2023</t>
  </si>
  <si>
    <t>ΧΕΠ 1197 2023</t>
  </si>
  <si>
    <t>ΧΕΠ 1004 2023</t>
  </si>
  <si>
    <t>ΧΕΠ 959 2023</t>
  </si>
  <si>
    <t>ΧΕΠ 368Μ 2023</t>
  </si>
  <si>
    <t>ΧΕΠ 1019 2023</t>
  </si>
  <si>
    <t>ΧΕΠ 485Μ 2023</t>
  </si>
  <si>
    <t>ΧΕΠ 741Μ 2023</t>
  </si>
  <si>
    <t>ΧΕΠ 958Μ 2022</t>
  </si>
  <si>
    <t>ΧΕΠ 369Μ 2023</t>
  </si>
  <si>
    <t>ΧΕΠ 370Μ 2023</t>
  </si>
  <si>
    <t>ΧΕΠ 478Μ 2023</t>
  </si>
  <si>
    <t>ΧΕΠ 576Μ 2023</t>
  </si>
  <si>
    <t>ΧΕΠ 13ΤΚ 2023</t>
  </si>
  <si>
    <t>ΧΕΠ 1167 2023</t>
  </si>
  <si>
    <t>ΧΕΠ 1380 2023</t>
  </si>
  <si>
    <t>ΧΕΠ 1273 2023</t>
  </si>
  <si>
    <t>ΧΕΠ 562Μ 2023</t>
  </si>
  <si>
    <t>ΧΕΠ 1334 2023</t>
  </si>
  <si>
    <t>ΧΕΠ 1263 2023</t>
  </si>
  <si>
    <t>ΧΕΠ 1281 2023</t>
  </si>
  <si>
    <t>ΧΕΠ 1493 2023</t>
  </si>
  <si>
    <t>ΧΕΠ 1492 2023</t>
  </si>
  <si>
    <t>ΧΕΠ 1440 2023</t>
  </si>
  <si>
    <t>ΧΕΠ 1410 2023</t>
  </si>
  <si>
    <t>ΧΕΠ 1453 2023</t>
  </si>
  <si>
    <t>ΧΕΠ 1480 2023</t>
  </si>
  <si>
    <t>ΧΕΠ 1570 2023</t>
  </si>
  <si>
    <t>ΧΕΠ 1441 2023</t>
  </si>
  <si>
    <t>ΧΕΠ 644Μ 2023</t>
  </si>
  <si>
    <t>ΧΕΠ 15ΤΚ 2023</t>
  </si>
  <si>
    <t>ΧΕΠ 642Μ 2023</t>
  </si>
  <si>
    <t>ΧΕΠ 1545 2023</t>
  </si>
  <si>
    <t>ΧΕΠ 643Μ 2023</t>
  </si>
  <si>
    <t>ΧΕΠ 1544 2023</t>
  </si>
  <si>
    <t>ΧΕΠ 1552 2023</t>
  </si>
  <si>
    <t>ΧΕΠ 1495 2023</t>
  </si>
  <si>
    <t>ΧΕΠ 1553 2023</t>
  </si>
  <si>
    <t xml:space="preserve">Κτιριακές εγκαταστάσεις Δομών στήριξης ατόμων με νοητική υστέρηση και πολλαπλές
αναπηρίες στη ΖΕΠ Κοζάνης
</t>
  </si>
  <si>
    <t>ΧΕΠ 1613 2023</t>
  </si>
  <si>
    <t>ΧΕΠ 1614 2023</t>
  </si>
  <si>
    <t>ΧΕΠ 1625 2023</t>
  </si>
  <si>
    <t>ΧΕΠ 1726 2023</t>
  </si>
  <si>
    <t>ΧΕΠ 1727 2023</t>
  </si>
  <si>
    <t>ΧΕΠ 1741 2023</t>
  </si>
  <si>
    <t>ΧΕΠ 17ΤΚ 2023</t>
  </si>
  <si>
    <t>Ανάπλαση Πλατείας Λασσάνη και πέριξ οδών</t>
  </si>
  <si>
    <t>Συνδέσεις ΟΚΩ – ΔΕΔΔΗΕ Πλατείας Λασσάνη και Πέριξ Οδών</t>
  </si>
  <si>
    <t>ΧΕΠ 1762 2023</t>
  </si>
  <si>
    <t>ΧΕΠ 1734 2023</t>
  </si>
  <si>
    <t>Ενεργειακή αναβάθμιση του Κλειστού Γυμναστηρίου Λευκόβρυσης του Δήμου Κοζάνης</t>
  </si>
  <si>
    <t>ΕΞΟΙΚΟΝΟΜΗΣΗ ΕΝΕΡΓΕΙΑΣ ΣΤΟΝ ΔΗΜΟΤΙΚΟ ΦΩΤΙΣΜΟ ΤΟΥ ΔΗΜΟΥ ΚΟΖΑΝΗΣ ΜΕ ΤΗΝ ΠΡΟΜΗΘΕΙΑ ΚΑΙ ΕΓΚΑΤΑΣΤΑΣΗ ΦΩΤΙΣΤΙΚΩΝ ΣΩΜΑΤΩΝ ΝΕΑΣ ΤΕΧΝΟΛΟΓΙΑΣ LED</t>
  </si>
  <si>
    <t>Ευρωπαικός Μηχανισμός Δίκαιης Μετάβασης</t>
  </si>
  <si>
    <t>ΠΡ/ΜΟΣ ΠΡΟΤΑΣΕΩΝ Ευρωπαικός Μηχανισμός Δίκαιης Μετάβασης</t>
  </si>
  <si>
    <t>ΠΡ/ΜΟΣ ΕΝΤΑΓΜ. Ευρωπαικός Μηχανισμός Δίκαιης Μετάβασης</t>
  </si>
  <si>
    <t>ΚΑΤΑΣΚΕΥΗ ΝΕΩΝ ΚΕΡΚΙΔΩΝ ΓΗΠΕΔΟΥ ΠΟΔΟΣΦΑΙΡΟΥ ΚΟΖΑΝΗΣ</t>
  </si>
  <si>
    <t>ΔΗΜΙΟΥΡΓΙΑ ΝΕΩΝ ΚΟΙΜΗΤΗΡΙΑΚΩΝ ΥΠΟΔΟΜΩΝ ΣΤΟ ΔΗΜΟ ΚΟΖΑΝΗΣ</t>
  </si>
  <si>
    <t>ΑΤ 06</t>
  </si>
  <si>
    <t>ΕΞΕΙΔΙΚΕΥΜΕΝΕΣ ΔΡΑΣΕΙΣ – ΕΝΕΡΓΕΙΕΣ ΚΑΙ ΕΦΑΡΜΟΓΗ ΕΥΦΥΩΝ ΤΕΧΝΟΛΟΓΙΩΝ ΓΙΑ ΤΗ ΔΗΜΙΟΥΡΓΙΑ ΔΟΜΗΣ ΔΙΑΦΟΡΟΠΟΙΗΜΕΝΟΥ ΜΟΝΤΕΛΟΥ ΕΠΙΧΕΙΡΗΜΑΤΙΚΟΤΗΤΑΣ ΣΤΟΝ ΔΗΜΟ ΚΟΖΑΝΗΣ</t>
  </si>
  <si>
    <t>ΑΤ 09</t>
  </si>
  <si>
    <t>ΠΡΟΜΗΘΕΙΑ ΕΞΟΠΛΙΣΜΟΥ ΓΙΑ ΤΗ ΧΩΡΙΣΤΗ ΣΥΛΛΟΓΗ ΒΙΟΑΠΟΒΛΗΤΩΝ ΚΑΙ ΤΗ ΔΗΜΙΟΥΡΓΙΑ ΓΩΝΙΩΝ ΑΝΑΚΥΚΛΩΣΗΣ ΤΟΥ ΔΗΜΟΥ ΚΟΖΑΝΗΣ</t>
  </si>
  <si>
    <t>ΑΤ 04</t>
  </si>
  <si>
    <t xml:space="preserve">ΗΛΕΚΤΡΟΚΙΝΗΣΗ ΔΗΜΟΥ ΚΟΖΑΝΗΣ  </t>
  </si>
  <si>
    <t>ΑΤ 12</t>
  </si>
  <si>
    <t>ΒΕΛΤΙΩΣΗ ΠΡΟΣΒΑΣΗΣ ΣΕ ΥΠΟΔΟΜΕΣ ΓΙΑ ΠΡΩΤΟΓΕΝΗ ΤΟΜΕΑ</t>
  </si>
  <si>
    <t>ΑΤ 05</t>
  </si>
  <si>
    <t>ΑΤ 08</t>
  </si>
  <si>
    <t>ΠΡ/ΜΟΣ ΕΝΤΑΓΜ. "ΑΝΤΩΝΗΣ ΤΡΙΤΣΗΣ"</t>
  </si>
  <si>
    <t>ΠΡ/ΜΟΣ ΠΡΟΤΑΣΕΩΝ "ΑΝΤΩΝΗΣ ΤΡΙΤΣΗΣ</t>
  </si>
  <si>
    <t>2.15</t>
  </si>
  <si>
    <t>2.16</t>
  </si>
  <si>
    <t xml:space="preserve">Προμήθεια εξοπλισμού του εκθεσιακού χώρου - Ομάδα Α :ΞΥΛΙΝΕΣ ΜΕΤΑΛΛΙΚΕΣ
ΚΑΤΑΣΚΕΥΕΣ
</t>
  </si>
  <si>
    <t xml:space="preserve">Ομάδα Β :Ηλεκτρονικός εξοπλισμός
</t>
  </si>
  <si>
    <t>ΝΙΚΟΛΟΠΟΥΛΟΣ</t>
  </si>
  <si>
    <t>Απενταξη</t>
  </si>
  <si>
    <t>ΜΠΟΥΝΤΩΛΑΣ</t>
  </si>
  <si>
    <t>ΤΣΙΑΟΥΣΗΣ</t>
  </si>
  <si>
    <t>ΔΙΑΒΑΤΗΣ</t>
  </si>
  <si>
    <t>ΔΙΑΝΕΛΗΣ</t>
  </si>
  <si>
    <t>ΜΠΟΥΓΑΙΔΗΣ</t>
  </si>
  <si>
    <t>ΠΡΟΜΗΘΕΙΑ ΕΠΑΓΓΕΛΜΑΤΙΚΟΥ ΕΞΟΠΛΙΣΜΟΥ ΜΑΓΕΙΡΕΙΟΥ</t>
  </si>
  <si>
    <t>6.4</t>
  </si>
  <si>
    <t>6.5</t>
  </si>
  <si>
    <t xml:space="preserve">ΠΡΟΜΗΘΕΙΑ ΕΠΙΠΛΩΝ
</t>
  </si>
  <si>
    <t>6.6</t>
  </si>
  <si>
    <t xml:space="preserve">ΠΡΟΜΗΘΕΙΑ ΕΙΔΙΚΟΥ ΚΑΙ ΛΟΙΠΟΥ ΕΞΟΠΛΙΣΜΟΥ
</t>
  </si>
  <si>
    <t>ΠΑΠΑΔΟΠΟΥΛΟΣ</t>
  </si>
  <si>
    <t>ΧΕΠ 1385 2023</t>
  </si>
  <si>
    <t>ΧΕΠ 622 2021</t>
  </si>
  <si>
    <t>24.2</t>
  </si>
  <si>
    <t>24.3</t>
  </si>
  <si>
    <t xml:space="preserve">ΟΜΑΔΑ 1 : Όχημα πολλαπλών χρήσεων (με λεπίδα, αλατοδιανομέα και βραχίονα με
χλοοκοπτικό - καταστροφέα) για το σύνολο της έκτασης του Δήμου
</t>
  </si>
  <si>
    <t xml:space="preserve">ΟΜΑΔΑ 2: Όχημα πολλαπλών χρήσεων (με λεπίδα, αλατοδιανομέα και βραχίονα με
χλοοκοπτικό - καταστροφέα) κυρίως για αστικές περιοχές
</t>
  </si>
  <si>
    <t>ΧΕΠ 1387 2023</t>
  </si>
  <si>
    <t>43.1</t>
  </si>
  <si>
    <t>TETRAGON</t>
  </si>
  <si>
    <t xml:space="preserve">ΠΡΟΜΗΘΕΙΑ ΜΟΥΣΙΚΟΥ ΟΡΓΑΝΟΥ ΓΙΑ ΤΟ ΔΗ.ΠΕ.ΘΕ. ΚΟΖΑΝΗΣ
</t>
  </si>
  <si>
    <t xml:space="preserve">ΠΡΟΜΗΘΕΙΑ ΟΧΗΜΑΤΩΝ ΓΙΑ ΜΕΤΑΦΟΡΑ ΗΧΗΤΙΚΟΥ/ΦΩΤΙΣΤΙΚΟΥ/ΣΚΗΝΟΓΡΑΦΙΚΟΥ
ΕΞΟΠΛΙΣΜΟΥ ΔΗ.ΠΕ.ΘΕ. ΚΟΖΑΝΗΣ
</t>
  </si>
  <si>
    <t>ΠΑΠΑΔΟΠΟΥΛΟΥ</t>
  </si>
  <si>
    <t xml:space="preserve">ΠΡΟΜΗΘΕΙΑ ΕΞΟΠΛΙΣΜΟΥ ΔΟΜΗΣ ΣΤΗΡΙΞΗΣ ΑΤΟΜΩΝ ΜΕ ΝΟΗΤΙΚΗ ΥΣΤΕΡΗΣΗ ΚΑΙ
ΠΟΛΛΑΠΛΕΣ ΑΝΑΠΗΡΙΕΣ ΣΤΗ ΖΕΠ ΚΟΖΑΝΗΣ
</t>
  </si>
  <si>
    <t xml:space="preserve">ΣΥΝΔΕΣΕΙΣ ΟΚΩ-ΥΔΡΕΥΣΗ-ΑΠΟΧΕΤΕΥΣΗ ΓΙΑ ΤΗΝ ΔΟΜΗ ΣΤΗΡΙΞΗΣ ΑΤΟΜΩΝ ΜΕ ΝΟΗΤΙΚΗ
ΥΣΤΕΡΗΣΗ ΚΑΙ ΠΟΛΛΑΠΛΕΣ ΑΝΑΠΗΡΙΕΣ ΣΤΗ ΖΕΠ ΚΟΖΑΝΗΣ
</t>
  </si>
  <si>
    <t xml:space="preserve">ΣΥΝΔΕΣΕΙΣ ΟΚΩ ΔΕΔΔΗΕ ΓΙΑ ΤΗΝ ΔΟΜΗ ΣΤΗΡΙΞΗΣ ΑΤΟΜΩΝ ΜΕ ΝΟΗΤΙΚΗ ΥΣΤΕΡΗΣΗ ΚΑΙ
ΠΟΛΛΑΠΛΕΣ ΑΝΑΠΗΡΙΕΣ ΣΤΗ ΖΕΠ ΚΟΖΑΝΗΣ
</t>
  </si>
  <si>
    <t xml:space="preserve">ΣΥΝΔΕΣΕΙΣ ΟΚΩ ΤΗΛΕΘΕΡΜΑΝΣΗ ΓΙΑ ΤΗΝ ΔΟΜΗ ΣΤΗΡΙΞΗΣ ΑΤΟΜΩΝ ΜΕ ΝΟΗΤΙΚΗ
ΥΣΤΕΡΗΣΗ ΚΑΙ ΠΟΛΛΑΠΛΕΣ ΑΝΑΠΗΡΙΕΣ ΣΤΗ ΖΕΠ ΚΟΖΑΝΗΣ
</t>
  </si>
  <si>
    <t xml:space="preserve">ΔΑΠΑΝΕΣ ΕΛΕΓΚΤΩΝ ΔΟΜΗΣΗΣ ΓΙΑ ΤΗΝ ΔΟΜΗ ΣΤΗΡΙΞΗΣ ΑΤΟΜΩΝ ΜΕ ΝΟΗΤΙΚΗ
ΥΣΤΕΡΗΣΗ ΚΑΙ ΠΟΛΛΑΠΛΕΣ ΑΝΑΠΗΡΙΕΣ ΣΤΗ ΖΕΠ ΚΟΖΑΝΗΣ
</t>
  </si>
  <si>
    <t xml:space="preserve">ΕΚΔΟΣΗ ΠΙΣΤΟΠΟΙΗΤΙΚΟΥ ΕΝΕΡΓΕΙΑΚΗΣ ΑΠΟΔΟΣΗΣ ΓΙΑ ΤΗΝ ΔΟΜΗ ΣΤΗΡΙΞΗΣ ΑΤΟΜΩΝ
ΜΕ ΝΟΗΤΙΚΗ ΥΣΤΕΡΗΣΗ ΚΑΙ ΠΟΛΛΑΠΛΕΣ ΑΝΑΠΗΡΙΕΣ ΣΤΗ ΖΕΠ ΚΟΖΑΝΗΣ
</t>
  </si>
  <si>
    <t>ΔΗΜΙΟΥΡΓΙΚΗ ΑΤΕ</t>
  </si>
  <si>
    <t>37.2</t>
  </si>
  <si>
    <t>37.3</t>
  </si>
  <si>
    <t>40.3</t>
  </si>
  <si>
    <t>40.4</t>
  </si>
  <si>
    <t>40.5</t>
  </si>
  <si>
    <t>40.6</t>
  </si>
  <si>
    <t>40.7</t>
  </si>
  <si>
    <t>Προμήθεια, εγκατάσταση, παραμετροποίηση και λειτουργία ενός ολοκληρωμένου συστήματος μίσθωσης ηλεκτρικών ποδηλάτων για τον Δήμο Κοζάνης</t>
  </si>
  <si>
    <t>43.2</t>
  </si>
  <si>
    <t>Παροχή Υπηρεσιών  Συμβούλου Παρακολούθησης των δράσεων Μικροκινητικότητας του Δήμου Κοζάνης</t>
  </si>
  <si>
    <t>AMCO</t>
  </si>
  <si>
    <t>44.1</t>
  </si>
  <si>
    <t>44.2</t>
  </si>
  <si>
    <t xml:space="preserve">ΚΑΤΑΒΟΛΗ ΕΚΠΑΙΔΕΥΤΙΚΩΝ ΕΠΙΔΟΜΑΤΩΝ ΩΦΕΛΟΥΜΕΝΩΝ
</t>
  </si>
  <si>
    <t>45.1</t>
  </si>
  <si>
    <t>45.2</t>
  </si>
  <si>
    <t>45.3</t>
  </si>
  <si>
    <t>45.4</t>
  </si>
  <si>
    <t>ΑΡΧΑΙΟΛΟΓΙΚΕΣ ΕΡΕΥΝΕΣ</t>
  </si>
  <si>
    <t>ΗΡΤΗΜΕΝΗ ΕΣΟΔΕΙΑ</t>
  </si>
  <si>
    <t>ΑΝΑΔΑΣΩΣΗ</t>
  </si>
  <si>
    <t>ΠΑΑ 2014-2020</t>
  </si>
  <si>
    <t>ΥΜΗΠΠΕΡΑ</t>
  </si>
  <si>
    <t>46.1</t>
  </si>
  <si>
    <t>ΣΧΕΔΙΟ ΑΣΤΙΚΗΣ ΠΡΟΣΒΑΣΙΜΟΤΗΤΑΣ (ΣΑΠ)</t>
  </si>
  <si>
    <t>47.1</t>
  </si>
  <si>
    <t>PROJECT4 IKE</t>
  </si>
  <si>
    <t>48.1</t>
  </si>
  <si>
    <t>48.2</t>
  </si>
  <si>
    <t>Ψηφιακές εφαρμογές για την ανάδειξη πολιτιστικού και ιστορικού αποθέματος του Δήμου Κοζάνης</t>
  </si>
  <si>
    <t xml:space="preserve">ΤΕΧΝΙΚΟ ΕΡΓΟ CUT &amp; COVER (ΤΟΥΝΕΛ) ΣΤΗΝ ΠΕΡΙΟΧΗ ΤΟΥ 
ΣΙΔΗΡΟΔΡΟΜΙΚΟΥ ΣΤΑΘΜΟΥ ΚΟΖΑΝΗΣ
</t>
  </si>
  <si>
    <t>ΕΛΛΑΔΑ 2.0 &amp; ΕΑΠ</t>
  </si>
  <si>
    <t xml:space="preserve">σε διαδικασία </t>
  </si>
  <si>
    <t>49.1</t>
  </si>
  <si>
    <t>49.2</t>
  </si>
  <si>
    <t>ΒΕΛΤΙΩΣΗ ΟΔΙΚΗΣ ΑΣ􀄭ΑΛΕΙΑΣ (ΗΜ ΥΠΟΔΟΜΕΣ) ΔΗΜΟΥ ΚΟΖΑΝΗΣ</t>
  </si>
  <si>
    <t>ΒΕΛΤΙΩΣΗ ΟΔΙΚΗΣ ΑΣ􀄭ΑΛΕΙΑΣ (ΟΔΙΚΕΣ ΥΠΟΔΟΜΕΣ) ΔΗΜΟΥ ΚΟΖΑΝΗΣ</t>
  </si>
  <si>
    <t>50.1</t>
  </si>
  <si>
    <t>ΠΡΑΣΙΝΟ ΤΑΜΕΙΟ &amp; ΕΑΠ</t>
  </si>
  <si>
    <t>51.1</t>
  </si>
  <si>
    <t>51.2</t>
  </si>
  <si>
    <t>ΠΡΟΜΗΘΕΙΑ ΚΑΙ ΕΓΚΑΤΑΣΤΑΣΗ ΕΞΟΠΛΙΣΜΟΥ ΓΙΑ ΤΗ ΔΗΜΙΟΥΡΓΙΑ ΣΥΣΤΗΜΑΤΟΣ ΔΙΑΛΟΓΗΣ ΣΤΗΝ ΠΗΓΗ (ΔσΠ) ΑΠΟΡΡΙΜΜΑΤΩΝ, ΓΙΑ ΤΗΝ ΠΙΛΟΤΙΚΗ ΕΦΑΡΜΟΓΗ ΠΡΟΓΡΑΜΜΑΤΩΝ ΠΛΗΡΩΝΩ ΟΣΟ ΠΕΤΑΩ (ΠΟΠ), ΣΥΜΦΩΝΑ ΜΕ ΤΟ ΣΧΕΔΙΟ ΔΡΑΣΗΣ ΓΙΑ ΤΗΝ ΠΡΟΩΘΗΣΗ ΤΗΣ ΚΥΚΛΙΚΗΣ ΟΙΚΟΝΟΜΙΑΣ (ΣΔΚΟ) ΤΟΥ ΔΗΜΟΥ ΚΟΖΑΝΗΣ</t>
  </si>
  <si>
    <t>ΥΛΟΠΟΙΗΣΗ ΔΡΑΣΕΩΝ ΕΝΗΜΕΡΩΣΗΣ ΚΑΙ ΕΥΑΙΣΘΗΤΟΠΟΙΗΣΗΣ ΠΟΛΙΤΩΝ ΣΤΟ ΠΛΑΙΣΙΟ ΥΛΟΠΟΙΗΣΗΣ ΤΟΥ ΕΡΓΟΥ «ΠΙΛΟΤΙΚΕΣ ΔΡΑΣΕΙΣ ΓΙΑ ΤΗΝ ΑΝΑΠΤΥΞΗ ΒΙΩΣΙΜΩΝ ΟΙΚΟΝΟΜΙΚΩΝ ΔΡΑΣΤΗΡΙΟΤΗΤΩΝ ΧΑΜΗΛΟΥ ΑΝΘΡΑΚΙΚΟΥ ΑΠΟΤΥΠΩΜΑΤΟΣ ΜΕ ΒΑΣΗ ΤΙΣ ΚΑΤΕΥΘΥΝΣΕΙΣ ΤΟΥ ΣΧΕΔΙΟΥ ΔΡΑΣΗΣ ΓΙΑ ΤΗΝ ΠΡΟΩΘΗΣΗ ΤΗΣ ΚΥΚΛΙΚΗΣ ΟΙΚΟΝΟΜΙΑΣ (ΣΔΚΟ) ΤΟΥ ΔΗΜΟΥ ΚΟΖΑΝΗΣ»</t>
  </si>
  <si>
    <t>ΜΕΛΕΤΗ ΚΑΤΑΣΚΕΥΗΣ ΚΕΝΤΡΟΥ ΔΗΜΙΟΥΡΓΙΚΗΣ ΕΠΑΝΑΧΡΗΣΙΜΟΠΟΙΗΣΗΣ ΥΛΙΚΩΝ (ΚΔΕΥ) ΔΗΜΟΥ ΚΟΖΑΝΗΣ.</t>
  </si>
  <si>
    <t>51.3</t>
  </si>
  <si>
    <t>52.1</t>
  </si>
  <si>
    <t>ΕΥΠΟΛΙΣ</t>
  </si>
  <si>
    <t>53.1</t>
  </si>
  <si>
    <t>54.1</t>
  </si>
  <si>
    <t>55.1</t>
  </si>
  <si>
    <t>56.1</t>
  </si>
  <si>
    <t>56.2</t>
  </si>
  <si>
    <t>56.3</t>
  </si>
  <si>
    <t>Ενέργειες και Εφαρμογή Ευφυών Τεχνολογιών για τη δημιουργία εκπαιδευτικής δομής διαφοροποιημένου μοντέλου επιχειρηματικότητας στο Δήμο Κοζάνης</t>
  </si>
  <si>
    <t>Δράσεις και μέτρα παρακολούθησης, ελέγχου, πρόληψης και έγκαιρης προειδοποίησης στο Δήμο Κοζάνης</t>
  </si>
  <si>
    <t>Παροχή συμβουλευτικών υπηρεσιών για την προετοιμασία και σύνταξη Φακέλου για την υποβολή πρότασης χρηματοδότησης στο πρόγραμμα Αντώνης Τρίτσης 2020-2023, ΑΤ08 – Εφαρμογές και συστήματα “έξυπνης πόλης</t>
  </si>
  <si>
    <t>56.4</t>
  </si>
  <si>
    <t>Δράσεις δημοσιότητας για το έργο "ΕΞΕΙΔΙΚΕΥΜΕΝΕΣ ΔΡΑΣΕΙΣ – ΕΝΕΡΓΕΙΕΣ ΚΑΙ ΕΦΑΡΜΟΓΗ ΕΥΦΥΩΝ ΤΕΧΝΟΛΟΓΙΩΝ ΓΙΑ ΤΗ ΔΗΜΙΟΥΡΓΙΑ ΔΟΜΗΣ ΔΙΑΦΟΡΟΠΟΙΗΜΕΝΟΥ ΜΟΝΤΕΛΟΥ ΕΠΙΧΕΙΡΗΜΑΤΙΚΟΤΗΤΑΣ ΣΤΟΝ ΔΗΜΟ ΚΟΖΑΝΗΣ</t>
  </si>
  <si>
    <t>56.5</t>
  </si>
  <si>
    <t>Δράσεις και Μέτρα πολιτικής προστασίας</t>
  </si>
  <si>
    <t>57.1</t>
  </si>
  <si>
    <t>ΠΡΟΜΗΘΕΙΑ ΚΑΔΩΝ ΚΑΙ ΟΧΗΜΑΤΩΝ ΣΥΛΛΟΓΗΣ ΓΙΑ ΤΗΝ ΕΦΑΡΜΟΓΗ ΠΡΟΓΡΑΜΜΑΤΩΝ ΧΩΡΙΣΤΗΣ ΣΥΛΛΟΓΗΣ ΑΣΤΙΚΩΝ ΒΙΟΑΠΟΒΛΗΤΩΝ</t>
  </si>
  <si>
    <t>ΠΡΟΜΗΘΕΙΑ ΚΑΙ ΕΓΚΑΤΑΣΤΑΣΗ ΕΞΟΠΛΙΣΜΟΥ ΓΙΑ ΤΗ ΔΗΜΙΟΥΡΓΙΑ ΓΩΝΙΩΝ ΑΝΑΚΥΚΛΩΣΗΣ</t>
  </si>
  <si>
    <t>ΠΑΡΟΧΗ ΥΠΗΡΕΣΙΩΝ/ ΔΗΜΙΟΥΡΓΙΑ ΕΦΑΡΜΟΓΩΝ ΓΙΑ ΤΗΝ ΕΚΠΑΙΔΕΥΣΗ ΚΑΙ ΕΠΙΒΡΑΒΕΥΣΗ ΤΟΥ ΚΟΙΝΟΥ ΓΙΑ ΑΝΑΚΥΚΛΩΣΗ/ ΕΠΑΝΑΧΡΗΣΙΜΟΠΟΙΗΣΗ/ ΚΥΚΛΙΚΗ ΟΙΚΟΝΟΜΙΑ</t>
  </si>
  <si>
    <t>57.2</t>
  </si>
  <si>
    <t>57.3</t>
  </si>
  <si>
    <t>ΓΡΑΒΑΝΗΣ</t>
  </si>
  <si>
    <t>Αναμονη</t>
  </si>
  <si>
    <t>ΑΠΕΝΤΑΞΗ</t>
  </si>
  <si>
    <t>ΣΥΝΟΛΟ ΣΥΜΒΑΣΕΩΝ</t>
  </si>
  <si>
    <t>ΣΥΝΟΛΟ ΠΛΗΡΩΜΩΝ</t>
  </si>
  <si>
    <t>ΥΠΟΛΟΙΠΟ ΔΙΚΑΙΟΥΜΕΝΟ ΠΟΣΟ</t>
  </si>
  <si>
    <t>ΣΥΝΟΛΙΚΑ ΕΝΤΑΓΜΕΝΑ ΕΡΓΑ ΕΑΠ 2012-2016</t>
  </si>
  <si>
    <t>ΣΥΝΟΛΙΚΑ ΕΝΤΑΓΜΕΝΑ ΕΡΓΑ ΕΑΠ 2017-2021</t>
  </si>
  <si>
    <t>ΣΥΓΚΕΝΤΡΩΤΙΚΟΣ ΠΙΝΑΚΑΣ ΧΡΗΜΑΤΟΔΟΤΟΥΜΕΝΩΝ</t>
  </si>
  <si>
    <t>ΕΠΑ 2021-2025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</si>
</sst>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quot;On&quot;;&quot;On&quot;;&quot;Off&quot;"/>
    <numFmt numFmtId="165" formatCode="#,##0.00&quot; €&quot;"/>
    <numFmt numFmtId="166" formatCode="#,##0&quot; €&quot;"/>
    <numFmt numFmtId="167" formatCode="dd/mm/yyyy"/>
    <numFmt numFmtId="168" formatCode="d/m/yy"/>
    <numFmt numFmtId="169" formatCode="#,##0.00&quot;    &quot;;\-#,##0.00&quot;    &quot;;&quot; -&quot;#&quot;    &quot;;@\ "/>
    <numFmt numFmtId="170" formatCode="#,##0&quot;    &quot;;\-#,##0&quot;    &quot;;&quot; -&quot;#&quot;    &quot;;@\ "/>
    <numFmt numFmtId="171" formatCode="#,##0.00\ &quot;€&quot;"/>
  </numFmts>
  <fonts count="40" x14ac:knownFonts="1">
    <font>
      <sz val="10"/>
      <name val="Arial"/>
      <family val="2"/>
      <charset val="161"/>
    </font>
    <font>
      <sz val="10"/>
      <name val="Arial Greek"/>
      <family val="2"/>
      <charset val="161"/>
    </font>
    <font>
      <sz val="9"/>
      <name val="Arial"/>
      <family val="2"/>
      <charset val="161"/>
    </font>
    <font>
      <b/>
      <sz val="12"/>
      <name val="Arial"/>
      <family val="2"/>
      <charset val="161"/>
    </font>
    <font>
      <b/>
      <sz val="11"/>
      <name val="Arial"/>
      <family val="2"/>
      <charset val="161"/>
    </font>
    <font>
      <sz val="11"/>
      <name val="Arial"/>
      <family val="2"/>
      <charset val="161"/>
    </font>
    <font>
      <b/>
      <sz val="9"/>
      <name val="Arial"/>
      <family val="2"/>
      <charset val="161"/>
    </font>
    <font>
      <b/>
      <sz val="9"/>
      <color indexed="9"/>
      <name val="Arial"/>
      <family val="2"/>
      <charset val="161"/>
    </font>
    <font>
      <u/>
      <sz val="10"/>
      <color indexed="12"/>
      <name val="Arial"/>
      <family val="2"/>
      <charset val="161"/>
    </font>
    <font>
      <b/>
      <sz val="12"/>
      <name val="Calibri"/>
      <family val="2"/>
      <charset val="161"/>
    </font>
    <font>
      <sz val="11"/>
      <color indexed="19"/>
      <name val="Calibri"/>
      <family val="2"/>
      <charset val="161"/>
    </font>
    <font>
      <b/>
      <sz val="11"/>
      <name val="Calibri"/>
      <family val="2"/>
      <charset val="161"/>
    </font>
    <font>
      <sz val="11"/>
      <name val="Calibri"/>
      <family val="2"/>
      <charset val="161"/>
    </font>
    <font>
      <b/>
      <sz val="10"/>
      <name val="Arial Greek"/>
      <family val="2"/>
      <charset val="161"/>
    </font>
    <font>
      <b/>
      <sz val="11"/>
      <name val="Arial Greek"/>
      <family val="2"/>
      <charset val="161"/>
    </font>
    <font>
      <b/>
      <sz val="12"/>
      <name val="Arial Greek"/>
      <family val="2"/>
      <charset val="161"/>
    </font>
    <font>
      <sz val="10"/>
      <color indexed="10"/>
      <name val="Arial Greek"/>
      <family val="2"/>
      <charset val="161"/>
    </font>
    <font>
      <b/>
      <sz val="10"/>
      <name val="Arial Narrow"/>
      <family val="2"/>
      <charset val="161"/>
    </font>
    <font>
      <b/>
      <sz val="8"/>
      <name val="Arial Narrow"/>
      <family val="2"/>
      <charset val="161"/>
    </font>
    <font>
      <b/>
      <sz val="6"/>
      <name val="Arial Narrow"/>
      <family val="2"/>
      <charset val="161"/>
    </font>
    <font>
      <sz val="10"/>
      <color indexed="12"/>
      <name val="Arial Greek"/>
      <family val="2"/>
      <charset val="161"/>
    </font>
    <font>
      <sz val="8"/>
      <color indexed="10"/>
      <name val="Arial Greek"/>
      <family val="2"/>
      <charset val="161"/>
    </font>
    <font>
      <b/>
      <sz val="11"/>
      <name val="Arial Narrow"/>
      <family val="2"/>
      <charset val="161"/>
    </font>
    <font>
      <b/>
      <sz val="9"/>
      <name val="Arial Greek"/>
      <family val="2"/>
      <charset val="161"/>
    </font>
    <font>
      <sz val="9"/>
      <name val="Arial Greek"/>
      <family val="2"/>
      <charset val="161"/>
    </font>
    <font>
      <sz val="10"/>
      <name val="Arial"/>
      <family val="2"/>
      <charset val="161"/>
    </font>
    <font>
      <b/>
      <sz val="7"/>
      <name val="Verdana"/>
      <family val="2"/>
      <charset val="161"/>
    </font>
    <font>
      <b/>
      <sz val="10"/>
      <name val="Verdana"/>
      <family val="2"/>
      <charset val="161"/>
    </font>
    <font>
      <b/>
      <sz val="10"/>
      <name val="Arial"/>
      <family val="2"/>
      <charset val="161"/>
    </font>
    <font>
      <b/>
      <sz val="9"/>
      <color indexed="81"/>
      <name val="Tahoma"/>
      <family val="2"/>
      <charset val="161"/>
    </font>
    <font>
      <sz val="9"/>
      <color indexed="81"/>
      <name val="Tahoma"/>
      <family val="2"/>
      <charset val="161"/>
    </font>
    <font>
      <b/>
      <sz val="18"/>
      <name val="Calibri"/>
      <family val="2"/>
      <charset val="161"/>
    </font>
    <font>
      <b/>
      <sz val="10"/>
      <name val="Arial Greek"/>
      <charset val="161"/>
    </font>
    <font>
      <vertAlign val="superscript"/>
      <sz val="11"/>
      <name val="Cambria"/>
      <family val="1"/>
      <charset val="161"/>
    </font>
    <font>
      <sz val="11"/>
      <name val="Cambria"/>
      <family val="1"/>
      <charset val="161"/>
    </font>
    <font>
      <sz val="10"/>
      <name val="Arial Greek"/>
      <charset val="161"/>
    </font>
    <font>
      <b/>
      <sz val="11"/>
      <name val="Tahoma"/>
      <family val="2"/>
      <charset val="161"/>
    </font>
    <font>
      <b/>
      <sz val="10"/>
      <color rgb="FF000000"/>
      <name val="Tahoma"/>
      <family val="2"/>
      <charset val="161"/>
    </font>
    <font>
      <b/>
      <sz val="10"/>
      <color rgb="FF222222"/>
      <name val="Arial"/>
      <family val="2"/>
      <charset val="161"/>
    </font>
    <font>
      <sz val="9"/>
      <color rgb="FFFF0000"/>
      <name val="Arial"/>
      <family val="2"/>
      <charset val="161"/>
    </font>
  </fonts>
  <fills count="9">
    <fill>
      <patternFill patternType="none"/>
    </fill>
    <fill>
      <patternFill patternType="gray125"/>
    </fill>
    <fill>
      <patternFill patternType="solid">
        <fgColor indexed="43"/>
        <bgColor indexed="41"/>
      </patternFill>
    </fill>
    <fill>
      <patternFill patternType="solid">
        <fgColor indexed="57"/>
        <bgColor indexed="21"/>
      </patternFill>
    </fill>
    <fill>
      <patternFill patternType="solid">
        <fgColor indexed="16"/>
        <bgColor indexed="37"/>
      </patternFill>
    </fill>
    <fill>
      <patternFill patternType="solid">
        <fgColor theme="0" tint="-0.14999847407452621"/>
        <bgColor indexed="41"/>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58">
    <border>
      <left/>
      <right/>
      <top/>
      <bottom/>
      <diagonal/>
    </border>
    <border>
      <left/>
      <right/>
      <top style="thick">
        <color indexed="8"/>
      </top>
      <bottom style="thick">
        <color indexed="8"/>
      </bottom>
      <diagonal/>
    </border>
    <border>
      <left style="thin">
        <color indexed="8"/>
      </left>
      <right style="thin">
        <color indexed="8"/>
      </right>
      <top style="thin">
        <color indexed="8"/>
      </top>
      <bottom style="thin">
        <color indexed="8"/>
      </bottom>
      <diagonal/>
    </border>
    <border>
      <left style="double">
        <color indexed="8"/>
      </left>
      <right style="thin">
        <color indexed="8"/>
      </right>
      <top style="double">
        <color indexed="8"/>
      </top>
      <bottom style="thin">
        <color indexed="8"/>
      </bottom>
      <diagonal/>
    </border>
    <border>
      <left/>
      <right/>
      <top style="double">
        <color indexed="8"/>
      </top>
      <bottom style="thin">
        <color indexed="8"/>
      </bottom>
      <diagonal/>
    </border>
    <border>
      <left style="thin">
        <color indexed="8"/>
      </left>
      <right style="double">
        <color indexed="8"/>
      </right>
      <top style="double">
        <color indexed="8"/>
      </top>
      <bottom style="thin">
        <color indexed="8"/>
      </bottom>
      <diagonal/>
    </border>
    <border>
      <left style="double">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double">
        <color indexed="8"/>
      </right>
      <top style="thin">
        <color indexed="8"/>
      </top>
      <bottom style="thin">
        <color indexed="8"/>
      </bottom>
      <diagonal/>
    </border>
    <border>
      <left style="thin">
        <color indexed="8"/>
      </left>
      <right/>
      <top style="thin">
        <color indexed="8"/>
      </top>
      <bottom/>
      <diagonal/>
    </border>
    <border>
      <left style="thin">
        <color indexed="8"/>
      </left>
      <right style="double">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double">
        <color indexed="64"/>
      </left>
      <right style="thin">
        <color indexed="64"/>
      </right>
      <top style="double">
        <color indexed="64"/>
      </top>
      <bottom style="thin">
        <color indexed="64"/>
      </bottom>
      <diagonal/>
    </border>
    <border>
      <left style="thin">
        <color indexed="8"/>
      </left>
      <right/>
      <top style="double">
        <color indexed="8"/>
      </top>
      <bottom style="thin">
        <color indexed="8"/>
      </bottom>
      <diagonal/>
    </border>
    <border>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thin">
        <color auto="1"/>
      </left>
      <right style="thin">
        <color auto="1"/>
      </right>
      <top style="thin">
        <color auto="1"/>
      </top>
      <bottom style="thin">
        <color auto="1"/>
      </bottom>
      <diagonal/>
    </border>
    <border>
      <left style="thin">
        <color indexed="8"/>
      </left>
      <right/>
      <top/>
      <bottom style="thin">
        <color indexed="8"/>
      </bottom>
      <diagonal/>
    </border>
    <border>
      <left style="thin">
        <color indexed="8"/>
      </left>
      <right/>
      <top/>
      <bottom/>
      <diagonal/>
    </border>
    <border>
      <left style="thin">
        <color indexed="8"/>
      </left>
      <right style="double">
        <color indexed="8"/>
      </right>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auto="1"/>
      </left>
      <right style="thin">
        <color auto="1"/>
      </right>
      <top style="thin">
        <color auto="1"/>
      </top>
      <bottom style="thin">
        <color auto="1"/>
      </bottom>
      <diagonal/>
    </border>
    <border>
      <left style="thin">
        <color indexed="8"/>
      </left>
      <right/>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ck">
        <color indexed="8"/>
      </left>
      <right style="thin">
        <color indexed="8"/>
      </right>
      <top style="thick">
        <color indexed="8"/>
      </top>
      <bottom style="thin">
        <color indexed="8"/>
      </bottom>
      <diagonal/>
    </border>
    <border>
      <left style="thin">
        <color indexed="8"/>
      </left>
      <right style="thin">
        <color indexed="8"/>
      </right>
      <top style="thick">
        <color indexed="8"/>
      </top>
      <bottom style="thin">
        <color indexed="8"/>
      </bottom>
      <diagonal/>
    </border>
    <border>
      <left style="thin">
        <color indexed="8"/>
      </left>
      <right style="thick">
        <color indexed="8"/>
      </right>
      <top style="thick">
        <color indexed="8"/>
      </top>
      <bottom style="thin">
        <color indexed="8"/>
      </bottom>
      <diagonal/>
    </border>
    <border>
      <left style="thick">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ck">
        <color indexed="8"/>
      </right>
      <top style="thin">
        <color indexed="8"/>
      </top>
      <bottom style="thin">
        <color indexed="8"/>
      </bottom>
      <diagonal/>
    </border>
    <border>
      <left style="thick">
        <color indexed="8"/>
      </left>
      <right style="thin">
        <color indexed="8"/>
      </right>
      <top style="thin">
        <color indexed="8"/>
      </top>
      <bottom style="thick">
        <color indexed="8"/>
      </bottom>
      <diagonal/>
    </border>
    <border>
      <left style="thin">
        <color indexed="8"/>
      </left>
      <right style="thin">
        <color indexed="8"/>
      </right>
      <top style="thin">
        <color indexed="8"/>
      </top>
      <bottom style="thick">
        <color indexed="8"/>
      </bottom>
      <diagonal/>
    </border>
    <border>
      <left style="thin">
        <color indexed="8"/>
      </left>
      <right style="thick">
        <color indexed="8"/>
      </right>
      <top style="thin">
        <color indexed="8"/>
      </top>
      <bottom style="thick">
        <color indexed="8"/>
      </bottom>
      <diagonal/>
    </border>
    <border>
      <left style="thick">
        <color indexed="8"/>
      </left>
      <right style="thin">
        <color indexed="8"/>
      </right>
      <top style="thin">
        <color indexed="8"/>
      </top>
      <bottom/>
      <diagonal/>
    </border>
    <border>
      <left style="thin">
        <color indexed="8"/>
      </left>
      <right style="thick">
        <color indexed="8"/>
      </right>
      <top style="thin">
        <color indexed="8"/>
      </top>
      <bottom/>
      <diagonal/>
    </border>
    <border>
      <left style="thick">
        <color indexed="8"/>
      </left>
      <right style="thin">
        <color indexed="8"/>
      </right>
      <top/>
      <bottom style="thin">
        <color indexed="8"/>
      </bottom>
      <diagonal/>
    </border>
    <border>
      <left style="thin">
        <color indexed="8"/>
      </left>
      <right style="thick">
        <color indexed="8"/>
      </right>
      <top/>
      <bottom style="thin">
        <color indexed="8"/>
      </bottom>
      <diagonal/>
    </border>
    <border>
      <left/>
      <right style="thin">
        <color auto="1"/>
      </right>
      <top style="thin">
        <color auto="1"/>
      </top>
      <bottom style="thin">
        <color auto="1"/>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auto="1"/>
      </right>
      <top style="double">
        <color auto="1"/>
      </top>
      <bottom style="thin">
        <color auto="1"/>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auto="1"/>
      </left>
      <right style="thin">
        <color auto="1"/>
      </right>
      <top/>
      <bottom style="thin">
        <color auto="1"/>
      </bottom>
      <diagonal/>
    </border>
  </borders>
  <cellStyleXfs count="8">
    <xf numFmtId="0" fontId="0" fillId="0" borderId="0"/>
    <xf numFmtId="0" fontId="10" fillId="2" borderId="0"/>
    <xf numFmtId="0" fontId="25" fillId="0" borderId="0"/>
    <xf numFmtId="0" fontId="1" fillId="0" borderId="0"/>
    <xf numFmtId="0" fontId="35" fillId="0" borderId="0"/>
    <xf numFmtId="169" fontId="25" fillId="0" borderId="0"/>
    <xf numFmtId="164" fontId="25" fillId="0" borderId="0"/>
    <xf numFmtId="0" fontId="8" fillId="0" borderId="0"/>
  </cellStyleXfs>
  <cellXfs count="396">
    <xf numFmtId="0" fontId="0" fillId="0" borderId="0" xfId="0"/>
    <xf numFmtId="0" fontId="25" fillId="0" borderId="0" xfId="2"/>
    <xf numFmtId="0" fontId="2" fillId="0" borderId="0" xfId="2" applyFont="1"/>
    <xf numFmtId="0" fontId="6" fillId="0" borderId="0" xfId="2" applyFont="1"/>
    <xf numFmtId="4" fontId="25" fillId="0" borderId="0" xfId="2" applyNumberFormat="1"/>
    <xf numFmtId="0" fontId="2" fillId="0" borderId="1" xfId="2" applyFont="1" applyBorder="1"/>
    <xf numFmtId="0" fontId="6" fillId="0" borderId="0" xfId="2" applyFont="1" applyAlignment="1">
      <alignment vertical="center"/>
    </xf>
    <xf numFmtId="0" fontId="6" fillId="0" borderId="0" xfId="2" applyFont="1" applyFill="1" applyAlignment="1">
      <alignment vertical="center"/>
    </xf>
    <xf numFmtId="0" fontId="13" fillId="0" borderId="0" xfId="3" applyFont="1" applyAlignment="1">
      <alignment horizontal="justify" vertical="center" wrapText="1"/>
    </xf>
    <xf numFmtId="168" fontId="1" fillId="0" borderId="0" xfId="3" applyNumberFormat="1"/>
    <xf numFmtId="4" fontId="1" fillId="0" borderId="0" xfId="3" applyNumberFormat="1"/>
    <xf numFmtId="167" fontId="1" fillId="0" borderId="0" xfId="3" applyNumberFormat="1"/>
    <xf numFmtId="3" fontId="1" fillId="0" borderId="0" xfId="3" applyNumberFormat="1"/>
    <xf numFmtId="4" fontId="13" fillId="0" borderId="0" xfId="3" applyNumberFormat="1" applyFont="1"/>
    <xf numFmtId="0" fontId="1" fillId="0" borderId="0" xfId="3"/>
    <xf numFmtId="4" fontId="1" fillId="3" borderId="0" xfId="3" applyNumberFormat="1" applyFont="1" applyFill="1"/>
    <xf numFmtId="170" fontId="1" fillId="3" borderId="0" xfId="5" applyNumberFormat="1" applyFont="1" applyFill="1" applyBorder="1" applyAlignment="1" applyProtection="1"/>
    <xf numFmtId="4" fontId="14" fillId="3" borderId="0" xfId="3" applyNumberFormat="1" applyFont="1" applyFill="1"/>
    <xf numFmtId="4" fontId="15" fillId="3" borderId="0" xfId="3" applyNumberFormat="1" applyFont="1" applyFill="1"/>
    <xf numFmtId="4" fontId="16" fillId="0" borderId="0" xfId="3" applyNumberFormat="1" applyFont="1"/>
    <xf numFmtId="4" fontId="13" fillId="3" borderId="0" xfId="3" applyNumberFormat="1" applyFont="1" applyFill="1"/>
    <xf numFmtId="0" fontId="13" fillId="0" borderId="3" xfId="3" applyFont="1" applyBorder="1" applyAlignment="1">
      <alignment horizontal="justify" vertical="center" wrapText="1"/>
    </xf>
    <xf numFmtId="168" fontId="13" fillId="0" borderId="4" xfId="3" applyNumberFormat="1" applyFont="1" applyBorder="1" applyAlignment="1">
      <alignment horizontal="center"/>
    </xf>
    <xf numFmtId="4" fontId="15" fillId="0" borderId="5" xfId="3" applyNumberFormat="1" applyFont="1" applyBorder="1" applyAlignment="1">
      <alignment horizontal="center"/>
    </xf>
    <xf numFmtId="0" fontId="15" fillId="0" borderId="6" xfId="3" applyFont="1" applyBorder="1" applyAlignment="1">
      <alignment horizontal="justify" vertical="center" wrapText="1"/>
    </xf>
    <xf numFmtId="168" fontId="17" fillId="0" borderId="2" xfId="3" applyNumberFormat="1" applyFont="1" applyBorder="1" applyAlignment="1">
      <alignment horizontal="center"/>
    </xf>
    <xf numFmtId="4" fontId="17" fillId="0" borderId="2" xfId="3" applyNumberFormat="1" applyFont="1" applyBorder="1" applyAlignment="1">
      <alignment horizontal="center"/>
    </xf>
    <xf numFmtId="4" fontId="17" fillId="0" borderId="7" xfId="3" applyNumberFormat="1" applyFont="1" applyBorder="1" applyAlignment="1">
      <alignment horizontal="center"/>
    </xf>
    <xf numFmtId="167" fontId="17" fillId="0" borderId="7" xfId="3" applyNumberFormat="1" applyFont="1" applyBorder="1" applyAlignment="1">
      <alignment horizontal="center"/>
    </xf>
    <xf numFmtId="3" fontId="17" fillId="0" borderId="7" xfId="3" applyNumberFormat="1" applyFont="1" applyBorder="1" applyAlignment="1">
      <alignment horizontal="center"/>
    </xf>
    <xf numFmtId="4" fontId="13" fillId="0" borderId="8" xfId="3" applyNumberFormat="1" applyFont="1" applyBorder="1"/>
    <xf numFmtId="167" fontId="1" fillId="0" borderId="9" xfId="3" applyNumberFormat="1" applyBorder="1" applyAlignment="1">
      <alignment horizontal="center"/>
    </xf>
    <xf numFmtId="167" fontId="1" fillId="0" borderId="9" xfId="3" applyNumberFormat="1" applyFont="1" applyBorder="1" applyAlignment="1">
      <alignment horizontal="center"/>
    </xf>
    <xf numFmtId="4" fontId="1" fillId="0" borderId="2" xfId="3" applyNumberFormat="1" applyBorder="1"/>
    <xf numFmtId="3" fontId="1" fillId="0" borderId="2" xfId="3" applyNumberFormat="1" applyFont="1" applyBorder="1"/>
    <xf numFmtId="167" fontId="1" fillId="0" borderId="2" xfId="3" applyNumberFormat="1" applyBorder="1" applyAlignment="1">
      <alignment horizontal="center"/>
    </xf>
    <xf numFmtId="0" fontId="18" fillId="0" borderId="2" xfId="3" applyFont="1" applyFill="1" applyBorder="1" applyAlignment="1">
      <alignment horizontal="justify" vertical="center" wrapText="1"/>
    </xf>
    <xf numFmtId="167" fontId="1" fillId="0" borderId="0" xfId="3" applyNumberFormat="1" applyFont="1" applyBorder="1" applyAlignment="1">
      <alignment horizontal="center"/>
    </xf>
    <xf numFmtId="3" fontId="1" fillId="0" borderId="7" xfId="3" applyNumberFormat="1" applyBorder="1"/>
    <xf numFmtId="4" fontId="13" fillId="0" borderId="7" xfId="3" applyNumberFormat="1" applyFont="1" applyBorder="1"/>
    <xf numFmtId="167" fontId="1" fillId="0" borderId="2" xfId="3" applyNumberFormat="1" applyBorder="1"/>
    <xf numFmtId="4" fontId="13" fillId="0" borderId="9" xfId="3" applyNumberFormat="1" applyFont="1" applyBorder="1"/>
    <xf numFmtId="4" fontId="1" fillId="0" borderId="9" xfId="3" applyNumberFormat="1" applyBorder="1"/>
    <xf numFmtId="167" fontId="1" fillId="0" borderId="7" xfId="3" applyNumberFormat="1" applyBorder="1"/>
    <xf numFmtId="4" fontId="1" fillId="0" borderId="7" xfId="3" applyNumberFormat="1" applyBorder="1"/>
    <xf numFmtId="0" fontId="18" fillId="0" borderId="2" xfId="3" applyFont="1" applyFill="1" applyBorder="1" applyAlignment="1">
      <alignment horizontal="justify" vertical="top" wrapText="1"/>
    </xf>
    <xf numFmtId="4" fontId="13" fillId="0" borderId="10" xfId="3" applyNumberFormat="1" applyFont="1" applyBorder="1"/>
    <xf numFmtId="0" fontId="17" fillId="0" borderId="2" xfId="3" applyFont="1" applyFill="1" applyBorder="1" applyAlignment="1">
      <alignment horizontal="justify" vertical="center" wrapText="1"/>
    </xf>
    <xf numFmtId="0" fontId="1" fillId="0" borderId="2" xfId="3" applyBorder="1"/>
    <xf numFmtId="0" fontId="13" fillId="0" borderId="2" xfId="3" applyFont="1" applyBorder="1"/>
    <xf numFmtId="4" fontId="1" fillId="0" borderId="8" xfId="3" applyNumberFormat="1" applyBorder="1"/>
    <xf numFmtId="0" fontId="19" fillId="0" borderId="2" xfId="3" applyFont="1" applyFill="1" applyBorder="1" applyAlignment="1">
      <alignment horizontal="justify" vertical="center" wrapText="1"/>
    </xf>
    <xf numFmtId="49" fontId="1" fillId="0" borderId="7" xfId="3" applyNumberFormat="1" applyBorder="1"/>
    <xf numFmtId="4" fontId="1" fillId="0" borderId="7" xfId="3" applyNumberFormat="1" applyFont="1" applyBorder="1"/>
    <xf numFmtId="4" fontId="1" fillId="0" borderId="9" xfId="3" applyNumberFormat="1" applyFont="1" applyBorder="1"/>
    <xf numFmtId="3" fontId="1" fillId="0" borderId="7" xfId="3" applyNumberFormat="1" applyFont="1" applyBorder="1"/>
    <xf numFmtId="167" fontId="1" fillId="0" borderId="7" xfId="3" applyNumberFormat="1" applyFont="1" applyBorder="1"/>
    <xf numFmtId="0" fontId="19" fillId="0" borderId="11" xfId="3" applyFont="1" applyFill="1" applyBorder="1" applyAlignment="1">
      <alignment horizontal="justify" vertical="center" wrapText="1"/>
    </xf>
    <xf numFmtId="0" fontId="1" fillId="0" borderId="11" xfId="3" applyBorder="1"/>
    <xf numFmtId="4" fontId="1" fillId="0" borderId="11" xfId="3" applyNumberFormat="1" applyBorder="1"/>
    <xf numFmtId="167" fontId="1" fillId="0" borderId="11" xfId="3" applyNumberFormat="1" applyBorder="1"/>
    <xf numFmtId="49" fontId="1" fillId="0" borderId="9" xfId="3" applyNumberFormat="1" applyBorder="1"/>
    <xf numFmtId="4" fontId="16" fillId="0" borderId="9" xfId="3" applyNumberFormat="1" applyFont="1" applyBorder="1"/>
    <xf numFmtId="3" fontId="1" fillId="0" borderId="9" xfId="3" applyNumberFormat="1" applyBorder="1" applyAlignment="1">
      <alignment vertical="top" wrapText="1"/>
    </xf>
    <xf numFmtId="167" fontId="1" fillId="0" borderId="9" xfId="3" applyNumberFormat="1" applyFont="1" applyBorder="1"/>
    <xf numFmtId="3" fontId="1" fillId="0" borderId="9" xfId="3" applyNumberFormat="1" applyFont="1" applyBorder="1"/>
    <xf numFmtId="4" fontId="1" fillId="0" borderId="10" xfId="3" applyNumberFormat="1" applyFont="1" applyBorder="1"/>
    <xf numFmtId="4" fontId="1" fillId="0" borderId="10" xfId="3" applyNumberFormat="1" applyBorder="1"/>
    <xf numFmtId="4" fontId="20" fillId="0" borderId="9" xfId="3" applyNumberFormat="1" applyFont="1" applyBorder="1"/>
    <xf numFmtId="167" fontId="20" fillId="0" borderId="9" xfId="3" applyNumberFormat="1" applyFont="1" applyBorder="1"/>
    <xf numFmtId="3" fontId="20" fillId="0" borderId="9" xfId="3" applyNumberFormat="1" applyFont="1" applyBorder="1"/>
    <xf numFmtId="0" fontId="13" fillId="0" borderId="11" xfId="3" applyFont="1" applyBorder="1" applyAlignment="1">
      <alignment horizontal="justify" vertical="center" wrapText="1"/>
    </xf>
    <xf numFmtId="4" fontId="16" fillId="0" borderId="11" xfId="3" applyNumberFormat="1" applyFont="1" applyBorder="1"/>
    <xf numFmtId="3" fontId="1" fillId="0" borderId="11" xfId="3" applyNumberFormat="1" applyBorder="1" applyAlignment="1">
      <alignment vertical="top" wrapText="1"/>
    </xf>
    <xf numFmtId="4" fontId="1" fillId="0" borderId="11" xfId="3" applyNumberFormat="1" applyFont="1" applyBorder="1"/>
    <xf numFmtId="4" fontId="20" fillId="0" borderId="11" xfId="3" applyNumberFormat="1" applyFont="1" applyBorder="1"/>
    <xf numFmtId="167" fontId="1" fillId="0" borderId="9" xfId="3" applyNumberFormat="1" applyBorder="1"/>
    <xf numFmtId="3" fontId="1" fillId="0" borderId="9" xfId="3" applyNumberFormat="1" applyBorder="1"/>
    <xf numFmtId="3" fontId="21" fillId="0" borderId="2" xfId="3" applyNumberFormat="1" applyFont="1" applyBorder="1"/>
    <xf numFmtId="4" fontId="21" fillId="0" borderId="2" xfId="3" applyNumberFormat="1" applyFont="1" applyBorder="1"/>
    <xf numFmtId="4" fontId="21" fillId="0" borderId="9" xfId="3" applyNumberFormat="1" applyFont="1" applyBorder="1"/>
    <xf numFmtId="3" fontId="21" fillId="0" borderId="7" xfId="3" applyNumberFormat="1" applyFont="1" applyBorder="1"/>
    <xf numFmtId="4" fontId="21" fillId="0" borderId="7" xfId="3" applyNumberFormat="1" applyFont="1" applyBorder="1"/>
    <xf numFmtId="167" fontId="21" fillId="0" borderId="7" xfId="3" applyNumberFormat="1" applyFont="1" applyBorder="1"/>
    <xf numFmtId="0" fontId="22" fillId="0" borderId="2" xfId="3" applyFont="1" applyFill="1" applyBorder="1" applyAlignment="1">
      <alignment horizontal="justify" vertical="center" wrapText="1"/>
    </xf>
    <xf numFmtId="0" fontId="23" fillId="0" borderId="2" xfId="3" applyFont="1" applyBorder="1" applyAlignment="1">
      <alignment wrapText="1"/>
    </xf>
    <xf numFmtId="0" fontId="23" fillId="0" borderId="11" xfId="3" applyFont="1" applyBorder="1" applyAlignment="1">
      <alignment wrapText="1"/>
    </xf>
    <xf numFmtId="3" fontId="1" fillId="0" borderId="11" xfId="3" applyNumberFormat="1" applyBorder="1"/>
    <xf numFmtId="0" fontId="18" fillId="0" borderId="11" xfId="3" applyFont="1" applyBorder="1" applyAlignment="1">
      <alignment horizontal="justify" wrapText="1"/>
    </xf>
    <xf numFmtId="0" fontId="24" fillId="0" borderId="11" xfId="3" applyFont="1" applyBorder="1" applyAlignment="1">
      <alignment wrapText="1"/>
    </xf>
    <xf numFmtId="0" fontId="1" fillId="0" borderId="11" xfId="3" applyFont="1" applyBorder="1"/>
    <xf numFmtId="167" fontId="1" fillId="0" borderId="11" xfId="3" applyNumberFormat="1" applyFont="1" applyBorder="1"/>
    <xf numFmtId="3" fontId="1" fillId="0" borderId="11" xfId="3" applyNumberFormat="1" applyFont="1" applyBorder="1"/>
    <xf numFmtId="0" fontId="1" fillId="0" borderId="0" xfId="3" applyFont="1"/>
    <xf numFmtId="4" fontId="1" fillId="0" borderId="0" xfId="3" applyNumberFormat="1" applyFont="1"/>
    <xf numFmtId="167" fontId="1" fillId="0" borderId="0" xfId="3" applyNumberFormat="1" applyFont="1"/>
    <xf numFmtId="3" fontId="1" fillId="0" borderId="0" xfId="3" applyNumberFormat="1" applyFont="1"/>
    <xf numFmtId="0" fontId="13" fillId="0" borderId="0" xfId="3" applyFont="1"/>
    <xf numFmtId="167" fontId="1" fillId="0" borderId="0" xfId="3" applyNumberFormat="1" applyBorder="1" applyAlignment="1">
      <alignment horizontal="center"/>
    </xf>
    <xf numFmtId="0" fontId="18" fillId="0" borderId="12" xfId="3" applyFont="1" applyBorder="1" applyAlignment="1">
      <alignment horizontal="justify" vertical="top" wrapText="1"/>
    </xf>
    <xf numFmtId="0" fontId="18" fillId="0" borderId="13" xfId="3" applyFont="1" applyBorder="1" applyAlignment="1">
      <alignment horizontal="justify" vertical="top" wrapText="1"/>
    </xf>
    <xf numFmtId="0" fontId="2" fillId="0" borderId="0" xfId="2" applyFont="1" applyFill="1"/>
    <xf numFmtId="0" fontId="25" fillId="6" borderId="0" xfId="2" applyFont="1" applyFill="1"/>
    <xf numFmtId="0" fontId="17" fillId="6" borderId="2" xfId="3" applyFont="1" applyFill="1" applyBorder="1" applyAlignment="1">
      <alignment horizontal="justify" vertical="center" wrapText="1"/>
    </xf>
    <xf numFmtId="0" fontId="1" fillId="6" borderId="2" xfId="3" applyFill="1" applyBorder="1"/>
    <xf numFmtId="4" fontId="1" fillId="6" borderId="2" xfId="3" applyNumberFormat="1" applyFill="1" applyBorder="1"/>
    <xf numFmtId="4" fontId="1" fillId="6" borderId="7" xfId="3" applyNumberFormat="1" applyFill="1" applyBorder="1"/>
    <xf numFmtId="167" fontId="1" fillId="6" borderId="7" xfId="3" applyNumberFormat="1" applyFill="1" applyBorder="1"/>
    <xf numFmtId="4" fontId="1" fillId="6" borderId="9" xfId="3" applyNumberFormat="1" applyFill="1" applyBorder="1"/>
    <xf numFmtId="167" fontId="1" fillId="6" borderId="9" xfId="3" applyNumberFormat="1" applyFill="1" applyBorder="1" applyAlignment="1">
      <alignment horizontal="center"/>
    </xf>
    <xf numFmtId="3" fontId="1" fillId="6" borderId="7" xfId="3" applyNumberFormat="1" applyFill="1" applyBorder="1"/>
    <xf numFmtId="4" fontId="13" fillId="6" borderId="8" xfId="3" applyNumberFormat="1" applyFont="1" applyFill="1" applyBorder="1"/>
    <xf numFmtId="0" fontId="1" fillId="6" borderId="0" xfId="3" applyFill="1"/>
    <xf numFmtId="167" fontId="1" fillId="0" borderId="7" xfId="3" applyNumberFormat="1" applyFont="1" applyBorder="1" applyAlignment="1">
      <alignment horizontal="center"/>
    </xf>
    <xf numFmtId="3" fontId="1" fillId="0" borderId="7" xfId="3" applyNumberFormat="1" applyFont="1" applyBorder="1" applyAlignment="1">
      <alignment horizontal="center"/>
    </xf>
    <xf numFmtId="4" fontId="1" fillId="0" borderId="7" xfId="3" applyNumberFormat="1" applyFont="1" applyBorder="1" applyAlignment="1">
      <alignment horizontal="center"/>
    </xf>
    <xf numFmtId="4" fontId="1" fillId="7" borderId="2" xfId="3" applyNumberFormat="1" applyFill="1" applyBorder="1"/>
    <xf numFmtId="0" fontId="17" fillId="7" borderId="2" xfId="3" applyFont="1" applyFill="1" applyBorder="1" applyAlignment="1">
      <alignment horizontal="justify" vertical="center" wrapText="1"/>
    </xf>
    <xf numFmtId="0" fontId="1" fillId="7" borderId="2" xfId="3" applyFill="1" applyBorder="1"/>
    <xf numFmtId="4" fontId="1" fillId="7" borderId="7" xfId="3" applyNumberFormat="1" applyFill="1" applyBorder="1"/>
    <xf numFmtId="167" fontId="1" fillId="7" borderId="7" xfId="3" applyNumberFormat="1" applyFill="1" applyBorder="1"/>
    <xf numFmtId="4" fontId="13" fillId="7" borderId="7" xfId="3" applyNumberFormat="1" applyFont="1" applyFill="1" applyBorder="1"/>
    <xf numFmtId="4" fontId="13" fillId="7" borderId="9" xfId="3" applyNumberFormat="1" applyFont="1" applyFill="1" applyBorder="1"/>
    <xf numFmtId="167" fontId="1" fillId="7" borderId="9" xfId="3" applyNumberFormat="1" applyFill="1" applyBorder="1" applyAlignment="1">
      <alignment horizontal="center"/>
    </xf>
    <xf numFmtId="3" fontId="1" fillId="7" borderId="7" xfId="3" applyNumberFormat="1" applyFill="1" applyBorder="1"/>
    <xf numFmtId="4" fontId="13" fillId="7" borderId="8" xfId="3" applyNumberFormat="1" applyFont="1" applyFill="1" applyBorder="1"/>
    <xf numFmtId="0" fontId="1" fillId="7" borderId="0" xfId="3" applyFill="1"/>
    <xf numFmtId="49" fontId="1" fillId="7" borderId="7" xfId="3" applyNumberFormat="1" applyFill="1" applyBorder="1"/>
    <xf numFmtId="4" fontId="1" fillId="7" borderId="7" xfId="3" applyNumberFormat="1" applyFont="1" applyFill="1" applyBorder="1"/>
    <xf numFmtId="4" fontId="1" fillId="7" borderId="9" xfId="3" applyNumberFormat="1" applyFont="1" applyFill="1" applyBorder="1"/>
    <xf numFmtId="3" fontId="1" fillId="7" borderId="7" xfId="3" applyNumberFormat="1" applyFont="1" applyFill="1" applyBorder="1"/>
    <xf numFmtId="167" fontId="1" fillId="7" borderId="7" xfId="3" applyNumberFormat="1" applyFont="1" applyFill="1" applyBorder="1"/>
    <xf numFmtId="4" fontId="1" fillId="7" borderId="8" xfId="3" applyNumberFormat="1" applyFill="1" applyBorder="1"/>
    <xf numFmtId="14" fontId="1" fillId="0" borderId="2" xfId="3" applyNumberFormat="1" applyBorder="1"/>
    <xf numFmtId="0" fontId="1" fillId="0" borderId="2" xfId="3" applyBorder="1" applyAlignment="1">
      <alignment horizontal="center"/>
    </xf>
    <xf numFmtId="14" fontId="1" fillId="0" borderId="2" xfId="3" applyNumberFormat="1" applyBorder="1" applyAlignment="1">
      <alignment horizontal="center"/>
    </xf>
    <xf numFmtId="4" fontId="32" fillId="6" borderId="2" xfId="3" applyNumberFormat="1" applyFont="1" applyFill="1" applyBorder="1"/>
    <xf numFmtId="14" fontId="1" fillId="0" borderId="0" xfId="3" applyNumberFormat="1"/>
    <xf numFmtId="14" fontId="1" fillId="0" borderId="11" xfId="3" applyNumberFormat="1" applyBorder="1"/>
    <xf numFmtId="4" fontId="1" fillId="0" borderId="0" xfId="3" applyNumberFormat="1" applyFill="1"/>
    <xf numFmtId="0" fontId="2" fillId="0" borderId="0" xfId="2" applyFont="1" applyAlignment="1">
      <alignment wrapText="1"/>
    </xf>
    <xf numFmtId="171" fontId="2" fillId="0" borderId="0" xfId="2" applyNumberFormat="1" applyFont="1"/>
    <xf numFmtId="0" fontId="1" fillId="0" borderId="2" xfId="3" applyFill="1" applyBorder="1"/>
    <xf numFmtId="4" fontId="1" fillId="0" borderId="2" xfId="3" applyNumberFormat="1" applyFill="1" applyBorder="1"/>
    <xf numFmtId="4" fontId="1" fillId="0" borderId="7" xfId="3" applyNumberFormat="1" applyFill="1" applyBorder="1"/>
    <xf numFmtId="167" fontId="1" fillId="0" borderId="7" xfId="3" applyNumberFormat="1" applyFill="1" applyBorder="1"/>
    <xf numFmtId="4" fontId="13" fillId="0" borderId="7" xfId="3" applyNumberFormat="1" applyFont="1" applyFill="1" applyBorder="1"/>
    <xf numFmtId="4" fontId="13" fillId="0" borderId="9" xfId="3" applyNumberFormat="1" applyFont="1" applyFill="1" applyBorder="1"/>
    <xf numFmtId="167" fontId="1" fillId="0" borderId="9" xfId="3" applyNumberFormat="1" applyFill="1" applyBorder="1" applyAlignment="1">
      <alignment horizontal="center"/>
    </xf>
    <xf numFmtId="3" fontId="1" fillId="0" borderId="7" xfId="3" applyNumberFormat="1" applyFill="1" applyBorder="1"/>
    <xf numFmtId="4" fontId="13" fillId="0" borderId="8" xfId="3" applyNumberFormat="1" applyFont="1" applyFill="1" applyBorder="1"/>
    <xf numFmtId="0" fontId="1" fillId="0" borderId="0" xfId="3" applyFill="1"/>
    <xf numFmtId="167" fontId="1" fillId="0" borderId="2" xfId="3" applyNumberFormat="1" applyFill="1" applyBorder="1"/>
    <xf numFmtId="4" fontId="1" fillId="0" borderId="9" xfId="3" applyNumberFormat="1" applyFill="1" applyBorder="1"/>
    <xf numFmtId="0" fontId="1" fillId="0" borderId="0" xfId="3" applyFont="1" applyAlignment="1">
      <alignment wrapText="1"/>
    </xf>
    <xf numFmtId="4" fontId="32" fillId="0" borderId="0" xfId="3" applyNumberFormat="1" applyFont="1"/>
    <xf numFmtId="4" fontId="32" fillId="7" borderId="7" xfId="3" applyNumberFormat="1" applyFont="1" applyFill="1" applyBorder="1"/>
    <xf numFmtId="0" fontId="7" fillId="4" borderId="18" xfId="2" applyFont="1" applyFill="1" applyBorder="1" applyAlignment="1">
      <alignment horizontal="center" vertical="center" wrapText="1"/>
    </xf>
    <xf numFmtId="166" fontId="7" fillId="4" borderId="18" xfId="2" applyNumberFormat="1" applyFont="1" applyFill="1" applyBorder="1" applyAlignment="1">
      <alignment horizontal="center" vertical="center" wrapText="1"/>
    </xf>
    <xf numFmtId="1" fontId="7" fillId="4" borderId="18" xfId="2" applyNumberFormat="1" applyFont="1" applyFill="1" applyBorder="1" applyAlignment="1">
      <alignment horizontal="center" vertical="center" wrapText="1"/>
    </xf>
    <xf numFmtId="0" fontId="7" fillId="4" borderId="19" xfId="2" applyFont="1" applyFill="1" applyBorder="1" applyAlignment="1">
      <alignment horizontal="center" vertical="center" wrapText="1"/>
    </xf>
    <xf numFmtId="0" fontId="25" fillId="6" borderId="0" xfId="2" applyFont="1" applyFill="1" applyAlignment="1">
      <alignment wrapText="1"/>
    </xf>
    <xf numFmtId="0" fontId="2" fillId="0" borderId="0" xfId="2" applyFont="1" applyAlignment="1">
      <alignment horizontal="left"/>
    </xf>
    <xf numFmtId="171" fontId="7" fillId="4" borderId="18" xfId="2" applyNumberFormat="1" applyFont="1" applyFill="1" applyBorder="1" applyAlignment="1">
      <alignment horizontal="center" vertical="center" wrapText="1"/>
    </xf>
    <xf numFmtId="49" fontId="2" fillId="0" borderId="0" xfId="2" applyNumberFormat="1" applyFont="1"/>
    <xf numFmtId="171" fontId="6" fillId="0" borderId="0" xfId="2" applyNumberFormat="1" applyFont="1"/>
    <xf numFmtId="4" fontId="1" fillId="7" borderId="0" xfId="3" applyNumberFormat="1" applyFill="1"/>
    <xf numFmtId="0" fontId="17" fillId="0" borderId="0" xfId="3" applyFont="1" applyFill="1" applyBorder="1" applyAlignment="1">
      <alignment horizontal="justify" vertical="center" wrapText="1"/>
    </xf>
    <xf numFmtId="0" fontId="1" fillId="0" borderId="0" xfId="3" applyFill="1" applyBorder="1"/>
    <xf numFmtId="4" fontId="1" fillId="0" borderId="0" xfId="3" applyNumberFormat="1" applyFill="1" applyBorder="1"/>
    <xf numFmtId="167" fontId="1" fillId="0" borderId="0" xfId="3" applyNumberFormat="1" applyFill="1" applyBorder="1"/>
    <xf numFmtId="4" fontId="13" fillId="0" borderId="0" xfId="3" applyNumberFormat="1" applyFont="1" applyFill="1" applyBorder="1"/>
    <xf numFmtId="167" fontId="1" fillId="0" borderId="0" xfId="3" applyNumberFormat="1" applyFill="1" applyBorder="1" applyAlignment="1">
      <alignment horizontal="center"/>
    </xf>
    <xf numFmtId="3" fontId="1" fillId="0" borderId="0" xfId="3" applyNumberFormat="1" applyFill="1" applyBorder="1"/>
    <xf numFmtId="0" fontId="13" fillId="0" borderId="0" xfId="3" applyFont="1" applyFill="1" applyAlignment="1">
      <alignment horizontal="justify" vertical="center" wrapText="1"/>
    </xf>
    <xf numFmtId="168" fontId="1" fillId="0" borderId="0" xfId="3" applyNumberFormat="1" applyFill="1"/>
    <xf numFmtId="167" fontId="1" fillId="0" borderId="0" xfId="3" applyNumberFormat="1" applyFill="1"/>
    <xf numFmtId="3" fontId="1" fillId="0" borderId="0" xfId="3" applyNumberFormat="1" applyFill="1"/>
    <xf numFmtId="4" fontId="13" fillId="0" borderId="0" xfId="3" applyNumberFormat="1" applyFont="1" applyFill="1"/>
    <xf numFmtId="14" fontId="1" fillId="0" borderId="0" xfId="3" applyNumberFormat="1" applyFill="1"/>
    <xf numFmtId="0" fontId="2" fillId="0" borderId="0" xfId="2" applyFont="1" applyBorder="1" applyAlignment="1">
      <alignment horizontal="center" wrapText="1"/>
    </xf>
    <xf numFmtId="0" fontId="13" fillId="0" borderId="0" xfId="3" applyFont="1" applyAlignment="1">
      <alignment wrapText="1"/>
    </xf>
    <xf numFmtId="0" fontId="17" fillId="7" borderId="11" xfId="3" applyFont="1" applyFill="1" applyBorder="1" applyAlignment="1">
      <alignment horizontal="justify" vertical="center" wrapText="1"/>
    </xf>
    <xf numFmtId="0" fontId="1" fillId="7" borderId="11" xfId="3" applyFill="1" applyBorder="1"/>
    <xf numFmtId="4" fontId="1" fillId="7" borderId="11" xfId="3" applyNumberFormat="1" applyFill="1" applyBorder="1"/>
    <xf numFmtId="4" fontId="1" fillId="7" borderId="9" xfId="3" applyNumberFormat="1" applyFill="1" applyBorder="1"/>
    <xf numFmtId="167" fontId="1" fillId="7" borderId="9" xfId="3" applyNumberFormat="1" applyFill="1" applyBorder="1"/>
    <xf numFmtId="3" fontId="1" fillId="7" borderId="9" xfId="3" applyNumberFormat="1" applyFill="1" applyBorder="1"/>
    <xf numFmtId="4" fontId="13" fillId="7" borderId="10" xfId="3" applyNumberFormat="1" applyFont="1" applyFill="1" applyBorder="1"/>
    <xf numFmtId="0" fontId="17" fillId="7" borderId="13" xfId="3" applyFont="1" applyFill="1" applyBorder="1" applyAlignment="1">
      <alignment horizontal="justify" vertical="center" wrapText="1"/>
    </xf>
    <xf numFmtId="0" fontId="1" fillId="7" borderId="13" xfId="3" applyFill="1" applyBorder="1"/>
    <xf numFmtId="4" fontId="1" fillId="7" borderId="13" xfId="3" applyNumberFormat="1" applyFill="1" applyBorder="1"/>
    <xf numFmtId="4" fontId="1" fillId="7" borderId="21" xfId="3" applyNumberFormat="1" applyFill="1" applyBorder="1"/>
    <xf numFmtId="167" fontId="1" fillId="7" borderId="21" xfId="3" applyNumberFormat="1" applyFill="1" applyBorder="1"/>
    <xf numFmtId="4" fontId="13" fillId="7" borderId="21" xfId="3" applyNumberFormat="1" applyFont="1" applyFill="1" applyBorder="1"/>
    <xf numFmtId="4" fontId="13" fillId="7" borderId="22" xfId="3" applyNumberFormat="1" applyFont="1" applyFill="1" applyBorder="1"/>
    <xf numFmtId="167" fontId="1" fillId="7" borderId="22" xfId="3" applyNumberFormat="1" applyFill="1" applyBorder="1" applyAlignment="1">
      <alignment horizontal="center"/>
    </xf>
    <xf numFmtId="3" fontId="1" fillId="7" borderId="21" xfId="3" applyNumberFormat="1" applyFill="1" applyBorder="1"/>
    <xf numFmtId="4" fontId="13" fillId="7" borderId="23" xfId="3" applyNumberFormat="1" applyFont="1" applyFill="1" applyBorder="1"/>
    <xf numFmtId="0" fontId="17" fillId="8" borderId="20" xfId="3" applyFont="1" applyFill="1" applyBorder="1" applyAlignment="1">
      <alignment horizontal="justify" vertical="center" wrapText="1"/>
    </xf>
    <xf numFmtId="0" fontId="1" fillId="8" borderId="20" xfId="3" applyFill="1" applyBorder="1"/>
    <xf numFmtId="4" fontId="1" fillId="8" borderId="20" xfId="3" applyNumberFormat="1" applyFill="1" applyBorder="1"/>
    <xf numFmtId="167" fontId="1" fillId="8" borderId="20" xfId="3" applyNumberFormat="1" applyFill="1" applyBorder="1"/>
    <xf numFmtId="4" fontId="13" fillId="8" borderId="20" xfId="3" applyNumberFormat="1" applyFont="1" applyFill="1" applyBorder="1"/>
    <xf numFmtId="167" fontId="1" fillId="8" borderId="20" xfId="3" applyNumberFormat="1" applyFill="1" applyBorder="1" applyAlignment="1">
      <alignment horizontal="center"/>
    </xf>
    <xf numFmtId="3" fontId="1" fillId="8" borderId="20" xfId="3" applyNumberFormat="1" applyFill="1" applyBorder="1"/>
    <xf numFmtId="0" fontId="13" fillId="0" borderId="20" xfId="3" applyFont="1" applyBorder="1" applyAlignment="1">
      <alignment horizontal="justify" vertical="center" wrapText="1"/>
    </xf>
    <xf numFmtId="168" fontId="1" fillId="0" borderId="20" xfId="3" applyNumberFormat="1" applyBorder="1"/>
    <xf numFmtId="4" fontId="1" fillId="0" borderId="20" xfId="3" applyNumberFormat="1" applyBorder="1"/>
    <xf numFmtId="167" fontId="1" fillId="0" borderId="20" xfId="3" applyNumberFormat="1" applyBorder="1"/>
    <xf numFmtId="3" fontId="1" fillId="0" borderId="20" xfId="3" applyNumberFormat="1" applyBorder="1"/>
    <xf numFmtId="4" fontId="13" fillId="0" borderId="20" xfId="3" applyNumberFormat="1" applyFont="1" applyBorder="1"/>
    <xf numFmtId="0" fontId="1" fillId="0" borderId="20" xfId="3" applyBorder="1"/>
    <xf numFmtId="4" fontId="32" fillId="6" borderId="7" xfId="3" applyNumberFormat="1" applyFont="1" applyFill="1" applyBorder="1"/>
    <xf numFmtId="0" fontId="7" fillId="4" borderId="14" xfId="2" applyFont="1" applyFill="1" applyBorder="1" applyAlignment="1">
      <alignment horizontal="center" vertical="center"/>
    </xf>
    <xf numFmtId="0" fontId="17" fillId="8" borderId="0" xfId="3" applyFont="1" applyFill="1" applyBorder="1" applyAlignment="1">
      <alignment horizontal="justify" vertical="center" wrapText="1"/>
    </xf>
    <xf numFmtId="0" fontId="1" fillId="8" borderId="0" xfId="3" applyFill="1" applyBorder="1"/>
    <xf numFmtId="4" fontId="1" fillId="8" borderId="0" xfId="3" applyNumberFormat="1" applyFill="1" applyBorder="1"/>
    <xf numFmtId="167" fontId="1" fillId="8" borderId="0" xfId="3" applyNumberFormat="1" applyFill="1" applyBorder="1"/>
    <xf numFmtId="4" fontId="13" fillId="8" borderId="0" xfId="3" applyNumberFormat="1" applyFont="1" applyFill="1" applyBorder="1"/>
    <xf numFmtId="167" fontId="1" fillId="8" borderId="0" xfId="3" applyNumberFormat="1" applyFill="1" applyBorder="1" applyAlignment="1">
      <alignment horizontal="center"/>
    </xf>
    <xf numFmtId="3" fontId="1" fillId="8" borderId="0" xfId="3" applyNumberFormat="1" applyFill="1" applyBorder="1"/>
    <xf numFmtId="0" fontId="1" fillId="8" borderId="0" xfId="3" applyFill="1"/>
    <xf numFmtId="4" fontId="1" fillId="6" borderId="24" xfId="3" applyNumberFormat="1" applyFill="1" applyBorder="1"/>
    <xf numFmtId="4" fontId="1" fillId="7" borderId="24" xfId="3" applyNumberFormat="1" applyFill="1" applyBorder="1"/>
    <xf numFmtId="4" fontId="1" fillId="0" borderId="24" xfId="3" applyNumberFormat="1" applyBorder="1"/>
    <xf numFmtId="4" fontId="1" fillId="7" borderId="24" xfId="3" applyNumberFormat="1" applyFont="1" applyFill="1" applyBorder="1"/>
    <xf numFmtId="4" fontId="1" fillId="0" borderId="24" xfId="3" applyNumberFormat="1" applyFont="1" applyBorder="1"/>
    <xf numFmtId="4" fontId="1" fillId="0" borderId="25" xfId="3" applyNumberFormat="1" applyFont="1" applyBorder="1"/>
    <xf numFmtId="4" fontId="20" fillId="0" borderId="25" xfId="3" applyNumberFormat="1" applyFont="1" applyBorder="1"/>
    <xf numFmtId="4" fontId="1" fillId="0" borderId="25" xfId="3" applyNumberFormat="1" applyBorder="1"/>
    <xf numFmtId="4" fontId="21" fillId="0" borderId="24" xfId="3" applyNumberFormat="1" applyFont="1" applyBorder="1"/>
    <xf numFmtId="4" fontId="1" fillId="0" borderId="24" xfId="3" applyNumberFormat="1" applyFill="1" applyBorder="1"/>
    <xf numFmtId="4" fontId="32" fillId="7" borderId="24" xfId="3" applyNumberFormat="1" applyFont="1" applyFill="1" applyBorder="1"/>
    <xf numFmtId="4" fontId="1" fillId="7" borderId="25" xfId="3" applyNumberFormat="1" applyFill="1" applyBorder="1"/>
    <xf numFmtId="4" fontId="1" fillId="8" borderId="26" xfId="3" applyNumberFormat="1" applyFill="1" applyBorder="1"/>
    <xf numFmtId="4" fontId="1" fillId="0" borderId="26" xfId="3" applyNumberFormat="1" applyBorder="1"/>
    <xf numFmtId="4" fontId="1" fillId="7" borderId="27" xfId="3" applyNumberFormat="1" applyFill="1" applyBorder="1"/>
    <xf numFmtId="0" fontId="9" fillId="3" borderId="26" xfId="1" applyNumberFormat="1" applyFont="1" applyFill="1" applyBorder="1" applyAlignment="1" applyProtection="1">
      <alignment horizontal="center" vertical="center" wrapText="1"/>
    </xf>
    <xf numFmtId="165" fontId="9" fillId="3" borderId="26" xfId="1" applyNumberFormat="1" applyFont="1" applyFill="1" applyBorder="1" applyAlignment="1" applyProtection="1">
      <alignment horizontal="center" vertical="center" wrapText="1"/>
    </xf>
    <xf numFmtId="0" fontId="9" fillId="3" borderId="26" xfId="1" applyNumberFormat="1" applyFont="1" applyFill="1" applyBorder="1" applyAlignment="1" applyProtection="1">
      <alignment horizontal="left" vertical="center"/>
    </xf>
    <xf numFmtId="0" fontId="31" fillId="3" borderId="26" xfId="1" applyNumberFormat="1" applyFont="1" applyFill="1" applyBorder="1" applyAlignment="1" applyProtection="1">
      <alignment horizontal="left" vertical="center" wrapText="1"/>
    </xf>
    <xf numFmtId="171" fontId="9" fillId="3" borderId="26" xfId="1" applyNumberFormat="1" applyFont="1" applyFill="1" applyBorder="1" applyAlignment="1" applyProtection="1">
      <alignment horizontal="center" vertical="center" wrapText="1"/>
    </xf>
    <xf numFmtId="10" fontId="9" fillId="3" borderId="26" xfId="1" applyNumberFormat="1" applyFont="1" applyFill="1" applyBorder="1" applyAlignment="1" applyProtection="1">
      <alignment horizontal="center" vertical="center" wrapText="1"/>
    </xf>
    <xf numFmtId="0" fontId="25" fillId="6" borderId="26" xfId="2" applyFont="1" applyFill="1" applyBorder="1" applyAlignment="1">
      <alignment horizontal="left"/>
    </xf>
    <xf numFmtId="0" fontId="27" fillId="5" borderId="26" xfId="2" applyFont="1" applyFill="1" applyBorder="1" applyAlignment="1">
      <alignment horizontal="justify" vertical="top" wrapText="1"/>
    </xf>
    <xf numFmtId="0" fontId="25" fillId="6" borderId="26" xfId="2" applyFont="1" applyFill="1" applyBorder="1"/>
    <xf numFmtId="171" fontId="25" fillId="6" borderId="26" xfId="2" applyNumberFormat="1" applyFont="1" applyFill="1" applyBorder="1"/>
    <xf numFmtId="171" fontId="28" fillId="6" borderId="26" xfId="2" applyNumberFormat="1" applyFont="1" applyFill="1" applyBorder="1"/>
    <xf numFmtId="10" fontId="25" fillId="6" borderId="26" xfId="2" applyNumberFormat="1" applyFont="1" applyFill="1" applyBorder="1"/>
    <xf numFmtId="0" fontId="28" fillId="6" borderId="26" xfId="2" applyFont="1" applyFill="1" applyBorder="1"/>
    <xf numFmtId="0" fontId="25" fillId="6" borderId="26" xfId="2" applyFont="1" applyFill="1" applyBorder="1" applyAlignment="1">
      <alignment horizontal="center"/>
    </xf>
    <xf numFmtId="0" fontId="12" fillId="0" borderId="26" xfId="1" applyNumberFormat="1" applyFont="1" applyFill="1" applyBorder="1" applyAlignment="1" applyProtection="1">
      <alignment horizontal="left"/>
    </xf>
    <xf numFmtId="0" fontId="26" fillId="0" borderId="26" xfId="2" applyFont="1" applyFill="1" applyBorder="1" applyAlignment="1">
      <alignment horizontal="justify" vertical="top" wrapText="1"/>
    </xf>
    <xf numFmtId="0" fontId="12" fillId="0" borderId="26" xfId="1" applyNumberFormat="1" applyFont="1" applyFill="1" applyBorder="1" applyAlignment="1" applyProtection="1">
      <alignment wrapText="1"/>
    </xf>
    <xf numFmtId="0" fontId="12" fillId="0" borderId="26" xfId="1" applyNumberFormat="1" applyFont="1" applyFill="1" applyBorder="1" applyAlignment="1" applyProtection="1"/>
    <xf numFmtId="167" fontId="12" fillId="0" borderId="26" xfId="1" applyNumberFormat="1" applyFont="1" applyFill="1" applyBorder="1" applyAlignment="1" applyProtection="1"/>
    <xf numFmtId="49" fontId="12" fillId="0" borderId="26" xfId="1" applyNumberFormat="1" applyFont="1" applyFill="1" applyBorder="1" applyAlignment="1" applyProtection="1"/>
    <xf numFmtId="171" fontId="2" fillId="0" borderId="26" xfId="2" applyNumberFormat="1" applyFont="1" applyBorder="1"/>
    <xf numFmtId="171" fontId="11" fillId="0" borderId="26" xfId="1" applyNumberFormat="1" applyFont="1" applyFill="1" applyBorder="1" applyAlignment="1" applyProtection="1"/>
    <xf numFmtId="171" fontId="12" fillId="0" borderId="26" xfId="1" applyNumberFormat="1" applyFont="1" applyFill="1" applyBorder="1" applyAlignment="1" applyProtection="1"/>
    <xf numFmtId="171" fontId="25" fillId="0" borderId="26" xfId="2" applyNumberFormat="1" applyFont="1" applyFill="1" applyBorder="1"/>
    <xf numFmtId="0" fontId="11" fillId="0" borderId="26" xfId="1" applyNumberFormat="1" applyFont="1" applyFill="1" applyBorder="1" applyAlignment="1" applyProtection="1">
      <alignment horizontal="center" vertical="center"/>
    </xf>
    <xf numFmtId="0" fontId="2" fillId="0" borderId="26" xfId="2" applyFont="1" applyFill="1" applyBorder="1" applyAlignment="1">
      <alignment horizontal="center"/>
    </xf>
    <xf numFmtId="0" fontId="2" fillId="0" borderId="26" xfId="2" applyFont="1" applyBorder="1" applyAlignment="1">
      <alignment horizontal="center" vertical="center" wrapText="1"/>
    </xf>
    <xf numFmtId="0" fontId="2" fillId="8" borderId="26" xfId="2" applyFont="1" applyFill="1" applyBorder="1" applyAlignment="1">
      <alignment horizontal="left"/>
    </xf>
    <xf numFmtId="0" fontId="2" fillId="0" borderId="26" xfId="2" applyFont="1" applyBorder="1"/>
    <xf numFmtId="171" fontId="6" fillId="0" borderId="26" xfId="2" applyNumberFormat="1" applyFont="1" applyBorder="1"/>
    <xf numFmtId="0" fontId="6" fillId="0" borderId="26" xfId="2" applyFont="1" applyBorder="1"/>
    <xf numFmtId="0" fontId="2" fillId="0" borderId="26" xfId="2" applyFont="1" applyBorder="1" applyAlignment="1">
      <alignment horizontal="center"/>
    </xf>
    <xf numFmtId="171" fontId="2" fillId="0" borderId="26" xfId="2" applyNumberFormat="1" applyFont="1" applyFill="1" applyBorder="1"/>
    <xf numFmtId="0" fontId="2" fillId="0" borderId="26" xfId="2" applyFont="1" applyBorder="1" applyAlignment="1">
      <alignment horizontal="left"/>
    </xf>
    <xf numFmtId="0" fontId="2" fillId="0" borderId="26" xfId="2" applyFont="1" applyBorder="1" applyAlignment="1">
      <alignment wrapText="1"/>
    </xf>
    <xf numFmtId="0" fontId="2" fillId="0" borderId="26" xfId="2" applyFont="1" applyBorder="1" applyAlignment="1">
      <alignment horizontal="center" wrapText="1"/>
    </xf>
    <xf numFmtId="14" fontId="2" fillId="0" borderId="26" xfId="2" applyNumberFormat="1" applyFont="1" applyBorder="1"/>
    <xf numFmtId="49" fontId="2" fillId="0" borderId="26" xfId="2" applyNumberFormat="1" applyFont="1" applyBorder="1"/>
    <xf numFmtId="0" fontId="27" fillId="5" borderId="26" xfId="2" applyFont="1" applyFill="1" applyBorder="1" applyAlignment="1">
      <alignment horizontal="left" vertical="top" wrapText="1"/>
    </xf>
    <xf numFmtId="0" fontId="27" fillId="5" borderId="26" xfId="2" applyFont="1" applyFill="1" applyBorder="1" applyAlignment="1">
      <alignment horizontal="left" vertical="center" wrapText="1"/>
    </xf>
    <xf numFmtId="3" fontId="2" fillId="0" borderId="26" xfId="2" applyNumberFormat="1" applyFont="1" applyBorder="1"/>
    <xf numFmtId="0" fontId="25" fillId="6" borderId="26" xfId="2" applyFont="1" applyFill="1" applyBorder="1" applyAlignment="1"/>
    <xf numFmtId="0" fontId="28" fillId="6" borderId="26" xfId="2" applyFont="1" applyFill="1" applyBorder="1" applyAlignment="1">
      <alignment horizontal="center"/>
    </xf>
    <xf numFmtId="0" fontId="25" fillId="6" borderId="26" xfId="2" applyFont="1" applyFill="1" applyBorder="1" applyAlignment="1">
      <alignment horizontal="left" wrapText="1"/>
    </xf>
    <xf numFmtId="0" fontId="25" fillId="6" borderId="26" xfId="2" applyFont="1" applyFill="1" applyBorder="1" applyAlignment="1">
      <alignment wrapText="1"/>
    </xf>
    <xf numFmtId="171" fontId="25" fillId="6" borderId="26" xfId="2" applyNumberFormat="1" applyFont="1" applyFill="1" applyBorder="1" applyAlignment="1">
      <alignment wrapText="1"/>
    </xf>
    <xf numFmtId="0" fontId="25" fillId="6" borderId="26" xfId="2" applyFont="1" applyFill="1" applyBorder="1" applyAlignment="1">
      <alignment horizontal="center" wrapText="1"/>
    </xf>
    <xf numFmtId="0" fontId="2" fillId="0" borderId="26" xfId="2" applyFont="1" applyBorder="1" applyAlignment="1">
      <alignment horizontal="left" wrapText="1"/>
    </xf>
    <xf numFmtId="171" fontId="2" fillId="0" borderId="26" xfId="2" applyNumberFormat="1" applyFont="1" applyBorder="1" applyAlignment="1">
      <alignment wrapText="1"/>
    </xf>
    <xf numFmtId="171" fontId="6" fillId="0" borderId="26" xfId="2" applyNumberFormat="1" applyFont="1" applyBorder="1" applyAlignment="1">
      <alignment wrapText="1"/>
    </xf>
    <xf numFmtId="49" fontId="2" fillId="0" borderId="26" xfId="2" applyNumberFormat="1" applyFont="1" applyBorder="1" applyAlignment="1">
      <alignment horizontal="center"/>
    </xf>
    <xf numFmtId="49" fontId="39" fillId="0" borderId="26" xfId="2" applyNumberFormat="1" applyFont="1" applyBorder="1" applyAlignment="1">
      <alignment horizontal="center"/>
    </xf>
    <xf numFmtId="0" fontId="2" fillId="0" borderId="0" xfId="2" applyFont="1" applyAlignment="1">
      <alignment horizontal="left" vertical="center"/>
    </xf>
    <xf numFmtId="0" fontId="25" fillId="6" borderId="26" xfId="2" applyFont="1" applyFill="1" applyBorder="1" applyAlignment="1">
      <alignment horizontal="center"/>
    </xf>
    <xf numFmtId="0" fontId="25" fillId="6" borderId="26" xfId="2" applyFont="1" applyFill="1" applyBorder="1" applyAlignment="1">
      <alignment horizontal="center"/>
    </xf>
    <xf numFmtId="4" fontId="1" fillId="8" borderId="30" xfId="3" applyNumberFormat="1" applyFill="1" applyBorder="1"/>
    <xf numFmtId="4" fontId="1" fillId="0" borderId="30" xfId="3" applyNumberFormat="1" applyBorder="1"/>
    <xf numFmtId="0" fontId="2" fillId="0" borderId="31" xfId="2" applyFont="1" applyBorder="1" applyAlignment="1">
      <alignment wrapText="1"/>
    </xf>
    <xf numFmtId="4" fontId="35" fillId="0" borderId="0" xfId="3" applyNumberFormat="1" applyFont="1"/>
    <xf numFmtId="14" fontId="1" fillId="8" borderId="0" xfId="3" applyNumberFormat="1" applyFill="1" applyBorder="1"/>
    <xf numFmtId="0" fontId="2" fillId="0" borderId="32" xfId="2" applyFont="1" applyBorder="1" applyAlignment="1">
      <alignment wrapText="1"/>
    </xf>
    <xf numFmtId="4" fontId="1" fillId="6" borderId="0" xfId="3" applyNumberFormat="1" applyFill="1"/>
    <xf numFmtId="0" fontId="2" fillId="0" borderId="33" xfId="2" applyFont="1" applyBorder="1" applyAlignment="1">
      <alignment horizontal="left"/>
    </xf>
    <xf numFmtId="0" fontId="2" fillId="0" borderId="33" xfId="2" applyFont="1" applyBorder="1" applyAlignment="1">
      <alignment wrapText="1"/>
    </xf>
    <xf numFmtId="0" fontId="2" fillId="0" borderId="33" xfId="2" applyFont="1" applyBorder="1"/>
    <xf numFmtId="171" fontId="2" fillId="0" borderId="33" xfId="2" applyNumberFormat="1" applyFont="1" applyBorder="1"/>
    <xf numFmtId="171" fontId="6" fillId="0" borderId="33" xfId="2" applyNumberFormat="1" applyFont="1" applyBorder="1"/>
    <xf numFmtId="0" fontId="6" fillId="0" borderId="33" xfId="2" applyFont="1" applyBorder="1"/>
    <xf numFmtId="0" fontId="2" fillId="0" borderId="33" xfId="2" applyFont="1" applyBorder="1" applyAlignment="1">
      <alignment horizontal="center"/>
    </xf>
    <xf numFmtId="0" fontId="2" fillId="0" borderId="33" xfId="2" applyFont="1" applyBorder="1" applyAlignment="1">
      <alignment horizontal="center" vertical="center" wrapText="1"/>
    </xf>
    <xf numFmtId="0" fontId="25" fillId="6" borderId="26" xfId="2" applyFont="1" applyFill="1" applyBorder="1" applyAlignment="1">
      <alignment horizontal="center"/>
    </xf>
    <xf numFmtId="171" fontId="9" fillId="3" borderId="26" xfId="1" applyNumberFormat="1" applyFont="1" applyFill="1" applyBorder="1" applyAlignment="1" applyProtection="1">
      <alignment horizontal="center" vertical="center" wrapText="1"/>
    </xf>
    <xf numFmtId="0" fontId="2" fillId="0" borderId="34" xfId="2" applyFont="1" applyBorder="1" applyAlignment="1">
      <alignment horizontal="left"/>
    </xf>
    <xf numFmtId="0" fontId="2" fillId="0" borderId="34" xfId="2" applyFont="1" applyBorder="1" applyAlignment="1">
      <alignment wrapText="1"/>
    </xf>
    <xf numFmtId="0" fontId="2" fillId="0" borderId="34" xfId="2" applyFont="1" applyBorder="1"/>
    <xf numFmtId="171" fontId="2" fillId="0" borderId="34" xfId="2" applyNumberFormat="1" applyFont="1" applyBorder="1"/>
    <xf numFmtId="171" fontId="6" fillId="0" borderId="34" xfId="2" applyNumberFormat="1" applyFont="1" applyBorder="1"/>
    <xf numFmtId="0" fontId="6" fillId="0" borderId="34" xfId="2" applyFont="1" applyBorder="1"/>
    <xf numFmtId="49" fontId="2" fillId="0" borderId="34" xfId="2" applyNumberFormat="1" applyFont="1" applyBorder="1"/>
    <xf numFmtId="0" fontId="25" fillId="6" borderId="26" xfId="2" applyFont="1" applyFill="1" applyBorder="1" applyAlignment="1">
      <alignment horizontal="center"/>
    </xf>
    <xf numFmtId="0" fontId="28" fillId="6" borderId="26" xfId="2" applyFont="1" applyFill="1" applyBorder="1" applyAlignment="1">
      <alignment horizontal="center" vertical="center"/>
    </xf>
    <xf numFmtId="0" fontId="28" fillId="6" borderId="26" xfId="2" applyFont="1" applyFill="1" applyBorder="1" applyAlignment="1">
      <alignment horizontal="center" vertical="center" wrapText="1"/>
    </xf>
    <xf numFmtId="0" fontId="3" fillId="0" borderId="35" xfId="2" applyFont="1" applyBorder="1"/>
    <xf numFmtId="0" fontId="3" fillId="0" borderId="38" xfId="2" applyFont="1" applyBorder="1" applyAlignment="1">
      <alignment wrapText="1"/>
    </xf>
    <xf numFmtId="0" fontId="4" fillId="0" borderId="38" xfId="2" applyFont="1" applyBorder="1"/>
    <xf numFmtId="0" fontId="5" fillId="0" borderId="39" xfId="2" applyFont="1" applyBorder="1"/>
    <xf numFmtId="171" fontId="4" fillId="0" borderId="40" xfId="2" applyNumberFormat="1" applyFont="1" applyBorder="1"/>
    <xf numFmtId="0" fontId="2" fillId="0" borderId="39" xfId="2" applyFont="1" applyBorder="1"/>
    <xf numFmtId="0" fontId="6" fillId="0" borderId="38" xfId="2" applyFont="1" applyBorder="1"/>
    <xf numFmtId="171" fontId="6" fillId="0" borderId="40" xfId="2" applyNumberFormat="1" applyFont="1" applyBorder="1"/>
    <xf numFmtId="0" fontId="25" fillId="0" borderId="38" xfId="2" applyBorder="1"/>
    <xf numFmtId="0" fontId="25" fillId="0" borderId="39" xfId="2" applyBorder="1"/>
    <xf numFmtId="171" fontId="25" fillId="0" borderId="40" xfId="2" applyNumberFormat="1" applyBorder="1"/>
    <xf numFmtId="171" fontId="3" fillId="0" borderId="40" xfId="2" applyNumberFormat="1" applyFont="1" applyBorder="1"/>
    <xf numFmtId="0" fontId="25" fillId="0" borderId="40" xfId="2" applyBorder="1"/>
    <xf numFmtId="171" fontId="3" fillId="0" borderId="43" xfId="2" applyNumberFormat="1" applyFont="1" applyBorder="1"/>
    <xf numFmtId="0" fontId="3" fillId="0" borderId="44" xfId="2" applyFont="1" applyBorder="1" applyAlignment="1">
      <alignment wrapText="1"/>
    </xf>
    <xf numFmtId="0" fontId="4" fillId="0" borderId="46" xfId="2" applyFont="1" applyBorder="1"/>
    <xf numFmtId="0" fontId="5" fillId="0" borderId="13" xfId="2" applyFont="1" applyBorder="1"/>
    <xf numFmtId="171" fontId="4" fillId="0" borderId="47" xfId="2" applyNumberFormat="1" applyFont="1" applyBorder="1"/>
    <xf numFmtId="0" fontId="2" fillId="0" borderId="48" xfId="2" applyFont="1" applyFill="1" applyBorder="1"/>
    <xf numFmtId="0" fontId="2" fillId="0" borderId="49" xfId="2" applyFont="1" applyFill="1" applyBorder="1"/>
    <xf numFmtId="0" fontId="37" fillId="0" borderId="50" xfId="0" applyFont="1" applyFill="1" applyBorder="1"/>
    <xf numFmtId="0" fontId="8" fillId="0" borderId="50" xfId="7" applyFill="1" applyBorder="1"/>
    <xf numFmtId="0" fontId="2" fillId="0" borderId="50" xfId="2" applyFont="1" applyFill="1" applyBorder="1"/>
    <xf numFmtId="171" fontId="2" fillId="0" borderId="50" xfId="2" applyNumberFormat="1" applyFont="1" applyFill="1" applyBorder="1"/>
    <xf numFmtId="14" fontId="8" fillId="0" borderId="50" xfId="7" applyNumberFormat="1" applyFill="1" applyBorder="1"/>
    <xf numFmtId="0" fontId="38" fillId="0" borderId="50" xfId="0" applyFont="1" applyFill="1" applyBorder="1"/>
    <xf numFmtId="0" fontId="2" fillId="0" borderId="51" xfId="2" applyFont="1" applyFill="1" applyBorder="1"/>
    <xf numFmtId="0" fontId="37" fillId="0" borderId="50" xfId="0" applyFont="1" applyFill="1" applyBorder="1" applyAlignment="1">
      <alignment horizontal="left" wrapText="1"/>
    </xf>
    <xf numFmtId="0" fontId="2" fillId="0" borderId="50" xfId="2" applyFont="1" applyFill="1" applyBorder="1" applyAlignment="1">
      <alignment wrapText="1"/>
    </xf>
    <xf numFmtId="14" fontId="2" fillId="0" borderId="50" xfId="2" applyNumberFormat="1" applyFont="1" applyFill="1" applyBorder="1"/>
    <xf numFmtId="0" fontId="2" fillId="0" borderId="52" xfId="2" applyFont="1" applyFill="1" applyBorder="1"/>
    <xf numFmtId="171" fontId="2" fillId="0" borderId="52" xfId="2" applyNumberFormat="1" applyFont="1" applyFill="1" applyBorder="1"/>
    <xf numFmtId="14" fontId="2" fillId="0" borderId="52" xfId="2" applyNumberFormat="1" applyFont="1" applyFill="1" applyBorder="1"/>
    <xf numFmtId="0" fontId="2" fillId="0" borderId="53" xfId="2" applyFont="1" applyFill="1" applyBorder="1"/>
    <xf numFmtId="0" fontId="7" fillId="4" borderId="54" xfId="2" applyFont="1" applyFill="1" applyBorder="1" applyAlignment="1">
      <alignment horizontal="center" vertical="center" wrapText="1"/>
    </xf>
    <xf numFmtId="0" fontId="2" fillId="0" borderId="55" xfId="2" applyFont="1" applyFill="1" applyBorder="1"/>
    <xf numFmtId="0" fontId="2" fillId="0" borderId="56" xfId="2" applyFont="1" applyFill="1" applyBorder="1"/>
    <xf numFmtId="171" fontId="7" fillId="4" borderId="19" xfId="2" applyNumberFormat="1" applyFont="1" applyFill="1" applyBorder="1" applyAlignment="1">
      <alignment horizontal="center" vertical="center" wrapText="1"/>
    </xf>
    <xf numFmtId="171" fontId="2" fillId="0" borderId="51" xfId="2" applyNumberFormat="1" applyFont="1" applyFill="1" applyBorder="1"/>
    <xf numFmtId="0" fontId="37" fillId="0" borderId="52" xfId="0" applyFont="1" applyFill="1" applyBorder="1" applyAlignment="1">
      <alignment horizontal="left" wrapText="1"/>
    </xf>
    <xf numFmtId="171" fontId="2" fillId="0" borderId="53" xfId="2" applyNumberFormat="1" applyFont="1" applyFill="1" applyBorder="1"/>
    <xf numFmtId="0" fontId="28" fillId="6" borderId="26" xfId="2" applyFont="1" applyFill="1" applyBorder="1" applyAlignment="1">
      <alignment wrapText="1"/>
    </xf>
    <xf numFmtId="0" fontId="28" fillId="0" borderId="26" xfId="2" applyFont="1" applyFill="1" applyBorder="1" applyAlignment="1">
      <alignment horizontal="center" vertical="center"/>
    </xf>
    <xf numFmtId="0" fontId="28" fillId="0" borderId="26" xfId="2" applyFont="1" applyFill="1" applyBorder="1" applyAlignment="1">
      <alignment vertical="center" wrapText="1"/>
    </xf>
    <xf numFmtId="0" fontId="28" fillId="0" borderId="26" xfId="2" applyFont="1" applyFill="1" applyBorder="1" applyAlignment="1">
      <alignment vertical="center"/>
    </xf>
    <xf numFmtId="0" fontId="0" fillId="0" borderId="29" xfId="0" applyBorder="1" applyAlignment="1"/>
    <xf numFmtId="0" fontId="0" fillId="0" borderId="57" xfId="0" applyBorder="1" applyAlignment="1"/>
    <xf numFmtId="0" fontId="28" fillId="6" borderId="28" xfId="2" applyFont="1" applyFill="1" applyBorder="1" applyAlignment="1">
      <alignment horizontal="center" vertical="center"/>
    </xf>
    <xf numFmtId="0" fontId="3" fillId="0" borderId="0" xfId="2" applyFont="1" applyAlignment="1">
      <alignment horizontal="center"/>
    </xf>
    <xf numFmtId="0" fontId="4" fillId="0" borderId="38" xfId="2" applyFont="1" applyBorder="1" applyAlignment="1">
      <alignment horizontal="left"/>
    </xf>
    <xf numFmtId="0" fontId="4" fillId="0" borderId="39" xfId="2" applyFont="1" applyBorder="1" applyAlignment="1">
      <alignment horizontal="left"/>
    </xf>
    <xf numFmtId="0" fontId="4" fillId="0" borderId="41" xfId="2" applyFont="1" applyBorder="1" applyAlignment="1">
      <alignment horizontal="left"/>
    </xf>
    <xf numFmtId="0" fontId="4" fillId="0" borderId="42" xfId="2" applyFont="1" applyBorder="1" applyAlignment="1">
      <alignment horizontal="left"/>
    </xf>
    <xf numFmtId="165" fontId="3" fillId="0" borderId="36" xfId="2" applyNumberFormat="1" applyFont="1" applyBorder="1" applyAlignment="1">
      <alignment horizontal="right"/>
    </xf>
    <xf numFmtId="165" fontId="3" fillId="0" borderId="37" xfId="2" applyNumberFormat="1" applyFont="1" applyBorder="1" applyAlignment="1">
      <alignment horizontal="right"/>
    </xf>
    <xf numFmtId="165" fontId="3" fillId="0" borderId="39" xfId="2" applyNumberFormat="1" applyFont="1" applyBorder="1" applyAlignment="1">
      <alignment horizontal="right"/>
    </xf>
    <xf numFmtId="165" fontId="3" fillId="0" borderId="40" xfId="2" applyNumberFormat="1" applyFont="1" applyBorder="1" applyAlignment="1">
      <alignment horizontal="right"/>
    </xf>
    <xf numFmtId="165" fontId="3" fillId="0" borderId="11" xfId="2" applyNumberFormat="1" applyFont="1" applyBorder="1" applyAlignment="1">
      <alignment horizontal="right"/>
    </xf>
    <xf numFmtId="165" fontId="3" fillId="0" borderId="45" xfId="2" applyNumberFormat="1" applyFont="1" applyBorder="1" applyAlignment="1">
      <alignment horizontal="right"/>
    </xf>
    <xf numFmtId="0" fontId="25" fillId="6" borderId="26" xfId="2" applyFont="1" applyFill="1" applyBorder="1" applyAlignment="1">
      <alignment horizontal="center"/>
    </xf>
    <xf numFmtId="0" fontId="2" fillId="0" borderId="26" xfId="2" applyFont="1" applyBorder="1" applyAlignment="1">
      <alignment horizontal="center"/>
    </xf>
    <xf numFmtId="0" fontId="2" fillId="0" borderId="26" xfId="2" applyFont="1" applyBorder="1" applyAlignment="1">
      <alignment horizontal="center" wrapText="1"/>
    </xf>
    <xf numFmtId="165" fontId="9" fillId="3" borderId="26" xfId="1" applyNumberFormat="1" applyFont="1" applyFill="1" applyBorder="1" applyAlignment="1" applyProtection="1">
      <alignment horizontal="center" vertical="center" wrapText="1"/>
    </xf>
    <xf numFmtId="0" fontId="2" fillId="0" borderId="26" xfId="2" applyFont="1" applyFill="1" applyBorder="1" applyAlignment="1">
      <alignment horizontal="center"/>
    </xf>
    <xf numFmtId="0" fontId="25" fillId="6" borderId="26" xfId="2" applyFont="1" applyFill="1" applyBorder="1" applyAlignment="1">
      <alignment horizontal="center" wrapText="1"/>
    </xf>
    <xf numFmtId="0" fontId="2" fillId="0" borderId="26" xfId="2" applyFont="1" applyBorder="1" applyAlignment="1">
      <alignment horizontal="center" vertical="center" wrapText="1"/>
    </xf>
    <xf numFmtId="0" fontId="9" fillId="3" borderId="26" xfId="1" applyNumberFormat="1" applyFont="1" applyFill="1" applyBorder="1" applyAlignment="1" applyProtection="1">
      <alignment horizontal="left" vertical="center"/>
    </xf>
    <xf numFmtId="0" fontId="9" fillId="3" borderId="26" xfId="1" applyNumberFormat="1" applyFont="1" applyFill="1" applyBorder="1" applyAlignment="1" applyProtection="1">
      <alignment horizontal="center" vertical="center" wrapText="1"/>
    </xf>
    <xf numFmtId="171" fontId="9" fillId="3" borderId="26" xfId="1" applyNumberFormat="1" applyFont="1" applyFill="1" applyBorder="1" applyAlignment="1" applyProtection="1">
      <alignment horizontal="center" vertical="center" wrapText="1"/>
    </xf>
    <xf numFmtId="49" fontId="25" fillId="6" borderId="26" xfId="2" applyNumberFormat="1" applyFont="1" applyFill="1" applyBorder="1" applyAlignment="1">
      <alignment horizontal="center"/>
    </xf>
    <xf numFmtId="0" fontId="28" fillId="6" borderId="26" xfId="2" applyFont="1" applyFill="1" applyBorder="1" applyAlignment="1">
      <alignment horizontal="center"/>
    </xf>
    <xf numFmtId="49" fontId="2" fillId="0" borderId="26" xfId="2" applyNumberFormat="1" applyFont="1" applyBorder="1" applyAlignment="1">
      <alignment horizontal="center"/>
    </xf>
    <xf numFmtId="168" fontId="13" fillId="0" borderId="4" xfId="3" applyNumberFormat="1" applyFont="1" applyBorder="1" applyAlignment="1">
      <alignment horizontal="center"/>
    </xf>
    <xf numFmtId="168" fontId="13" fillId="0" borderId="16" xfId="3" applyNumberFormat="1" applyFont="1" applyBorder="1" applyAlignment="1">
      <alignment horizontal="center"/>
    </xf>
    <xf numFmtId="168" fontId="13" fillId="0" borderId="15" xfId="3" applyNumberFormat="1" applyFont="1" applyBorder="1" applyAlignment="1">
      <alignment horizontal="center"/>
    </xf>
    <xf numFmtId="168" fontId="13" fillId="0" borderId="17" xfId="3" applyNumberFormat="1" applyFont="1" applyBorder="1" applyAlignment="1">
      <alignment horizontal="center"/>
    </xf>
  </cellXfs>
  <cellStyles count="8">
    <cellStyle name="Excel Built-in Neutral" xfId="1" xr:uid="{00000000-0005-0000-0000-000000000000}"/>
    <cellStyle name="Excel Built-in Normal" xfId="2" xr:uid="{00000000-0005-0000-0000-000001000000}"/>
    <cellStyle name="Κανονικό" xfId="0" builtinId="0"/>
    <cellStyle name="Κανονικό 2" xfId="3" xr:uid="{00000000-0005-0000-0000-000003000000}"/>
    <cellStyle name="Κανονικό 3" xfId="4" xr:uid="{00000000-0005-0000-0000-000004000000}"/>
    <cellStyle name="Κόμμα" xfId="5" builtinId="3"/>
    <cellStyle name="Κόμμα 2" xfId="6" xr:uid="{00000000-0005-0000-0000-000006000000}"/>
    <cellStyle name="Υπερ-σύνδεση" xfId="7" builtinId="8"/>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9C6500"/>
      <rgbColor rgb="00800080"/>
      <rgbColor rgb="00008080"/>
      <rgbColor rgb="00C3D69B"/>
      <rgbColor rgb="00808080"/>
      <rgbColor rgb="009999FF"/>
      <rgbColor rgb="00C0504D"/>
      <rgbColor rgb="00EBF1DE"/>
      <rgbColor rgb="00DCE6F2"/>
      <rgbColor rgb="00660066"/>
      <rgbColor rgb="00FF8080"/>
      <rgbColor rgb="000066CC"/>
      <rgbColor rgb="00C6D9F1"/>
      <rgbColor rgb="00000080"/>
      <rgbColor rgb="00FF00FF"/>
      <rgbColor rgb="00FFFF66"/>
      <rgbColor rgb="0000FFFF"/>
      <rgbColor rgb="00800080"/>
      <rgbColor rgb="00800000"/>
      <rgbColor rgb="00008080"/>
      <rgbColor rgb="000000FF"/>
      <rgbColor rgb="0000B0F0"/>
      <rgbColor rgb="00FDEADA"/>
      <rgbColor rgb="00EEECE1"/>
      <rgbColor rgb="00FFEB9C"/>
      <rgbColor rgb="0099CCFF"/>
      <rgbColor rgb="00FF99CC"/>
      <rgbColor rgb="00CC99FF"/>
      <rgbColor rgb="00F2DCDB"/>
      <rgbColor rgb="003366FF"/>
      <rgbColor rgb="0033CCCC"/>
      <rgbColor rgb="0092D050"/>
      <rgbColor rgb="00FFCC00"/>
      <rgbColor rgb="00FF9900"/>
      <rgbColor rgb="00FF6600"/>
      <rgbColor rgb="004F81BD"/>
      <rgbColor rgb="00878787"/>
      <rgbColor rgb="00002060"/>
      <rgbColor rgb="0000B050"/>
      <rgbColor rgb="00003300"/>
      <rgbColor rgb="00333300"/>
      <rgbColor rgb="00FF3333"/>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l-G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l-GR"/>
              <a:t>ΣΥΓΚΕΝΤΡΩΤΙΚΑ </a:t>
            </a:r>
          </a:p>
        </c:rich>
      </c:tx>
      <c:layout>
        <c:manualLayout>
          <c:xMode val="edge"/>
          <c:yMode val="edge"/>
          <c:x val="0.43729046789185283"/>
          <c:y val="2.1413276231263382E-2"/>
        </c:manualLayout>
      </c:layout>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l-GR"/>
        </a:p>
      </c:txPr>
    </c:title>
    <c:autoTitleDeleted val="0"/>
    <c:view3D>
      <c:rotX val="10"/>
      <c:hPercent val="100"/>
      <c:rotY val="9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7969463977430625"/>
          <c:y val="8.7145720958108602E-2"/>
          <c:w val="0.56432475513347669"/>
          <c:h val="0.70660658584700464"/>
        </c:manualLayout>
      </c:layout>
      <c:bar3DChart>
        <c:barDir val="col"/>
        <c:grouping val="standard"/>
        <c:varyColors val="0"/>
        <c:ser>
          <c:idx val="0"/>
          <c:order val="0"/>
          <c:tx>
            <c:strRef>
              <c:f>ΣΥΓΚΕΝΤΡΩΤΙΚΑ!$C$4</c:f>
              <c:strCache>
                <c:ptCount val="1"/>
                <c:pt idx="0">
                  <c:v>ΣΥΝΟΛΟ ΕΝΤΑΓΜΕΝΩΝ </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dLbl>
              <c:idx val="0"/>
              <c:layout>
                <c:manualLayout>
                  <c:x val="7.170488122792155E-3"/>
                  <c:y val="-3.21199143468950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956-4933-8874-8B66D91B2FC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l-G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 </c:v>
              </c:pt>
            </c:strLit>
          </c:cat>
          <c:val>
            <c:numRef>
              <c:f>ΣΥΓΚΕΝΤΡΩΤΙΚΑ!$D$4</c:f>
              <c:numCache>
                <c:formatCode>#,##0.00" €"</c:formatCode>
                <c:ptCount val="1"/>
                <c:pt idx="0">
                  <c:v>111593882.05</c:v>
                </c:pt>
              </c:numCache>
            </c:numRef>
          </c:val>
          <c:extLst>
            <c:ext xmlns:c16="http://schemas.microsoft.com/office/drawing/2014/chart" uri="{C3380CC4-5D6E-409C-BE32-E72D297353CC}">
              <c16:uniqueId val="{00000001-7956-4933-8874-8B66D91B2FC4}"/>
            </c:ext>
          </c:extLst>
        </c:ser>
        <c:ser>
          <c:idx val="1"/>
          <c:order val="1"/>
          <c:tx>
            <c:strRef>
              <c:f>ΣΥΓΚΕΝΤΡΩΤΙΚΑ!$C$5</c:f>
              <c:strCache>
                <c:ptCount val="1"/>
                <c:pt idx="0">
                  <c:v>ΣΥΝΟΛΟ ΠΡΟΤΑΣΕΩΝ</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dLbl>
              <c:idx val="0"/>
              <c:layout>
                <c:manualLayout>
                  <c:x val="2.7247854866610289E-2"/>
                  <c:y val="-2.5695931477516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956-4933-8874-8B66D91B2FC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l-G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 </c:v>
              </c:pt>
            </c:strLit>
          </c:cat>
          <c:val>
            <c:numRef>
              <c:f>ΣΥΓΚΕΝΤΡΩΤΙΚΑ!$D$5</c:f>
              <c:numCache>
                <c:formatCode>#,##0.00" €"</c:formatCode>
                <c:ptCount val="1"/>
                <c:pt idx="0">
                  <c:v>104132092.34999999</c:v>
                </c:pt>
              </c:numCache>
            </c:numRef>
          </c:val>
          <c:extLst>
            <c:ext xmlns:c16="http://schemas.microsoft.com/office/drawing/2014/chart" uri="{C3380CC4-5D6E-409C-BE32-E72D297353CC}">
              <c16:uniqueId val="{00000003-7956-4933-8874-8B66D91B2FC4}"/>
            </c:ext>
          </c:extLst>
        </c:ser>
        <c:ser>
          <c:idx val="3"/>
          <c:order val="3"/>
          <c:tx>
            <c:strRef>
              <c:f>ΣΥΓΚΕΝΤΡΩΤΙΚΑ!$C$6</c:f>
              <c:strCache>
                <c:ptCount val="1"/>
                <c:pt idx="0">
                  <c:v>ΣΥΝΟΛΟ ΣΥΜΒΑΣΕΩΝ</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dLbl>
              <c:idx val="0"/>
              <c:layout>
                <c:manualLayout>
                  <c:x val="2.294556199293498E-2"/>
                  <c:y val="-3.42612419700214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163-4BD4-92F1-E343128F8D2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l-G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Lit>
              <c:ptCount val="1"/>
              <c:pt idx="0">
                <c:v> </c:v>
              </c:pt>
            </c:strLit>
          </c:cat>
          <c:val>
            <c:numRef>
              <c:f>ΣΥΓΚΕΝΤΡΩΤΙΚΑ!$D$6</c:f>
              <c:numCache>
                <c:formatCode>#,##0.00" €"</c:formatCode>
                <c:ptCount val="1"/>
                <c:pt idx="0">
                  <c:v>55694316.5</c:v>
                </c:pt>
              </c:numCache>
            </c:numRef>
          </c:val>
          <c:extLst>
            <c:ext xmlns:c16="http://schemas.microsoft.com/office/drawing/2014/chart" uri="{C3380CC4-5D6E-409C-BE32-E72D297353CC}">
              <c16:uniqueId val="{00000000-E163-4BD4-92F1-E343128F8D2B}"/>
            </c:ext>
          </c:extLst>
        </c:ser>
        <c:ser>
          <c:idx val="4"/>
          <c:order val="4"/>
          <c:tx>
            <c:strRef>
              <c:f>ΣΥΓΚΕΝΤΡΩΤΙΚΑ!$C$7</c:f>
              <c:strCache>
                <c:ptCount val="1"/>
                <c:pt idx="0">
                  <c:v>ΣΥΝΟΛΟ ΠΛΗΡΩΜΩΝ</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dLbl>
              <c:idx val="0"/>
              <c:layout>
                <c:manualLayout>
                  <c:x val="1.8643269119259672E-2"/>
                  <c:y val="-3.42612419700214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163-4BD4-92F1-E343128F8D2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l-G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Lit>
              <c:ptCount val="1"/>
              <c:pt idx="0">
                <c:v> </c:v>
              </c:pt>
            </c:strLit>
          </c:cat>
          <c:val>
            <c:numRef>
              <c:f>ΣΥΓΚΕΝΤΡΩΤΙΚΑ!$D$7</c:f>
              <c:numCache>
                <c:formatCode>#,##0.00" €"</c:formatCode>
                <c:ptCount val="1"/>
                <c:pt idx="0">
                  <c:v>39097240.969999999</c:v>
                </c:pt>
              </c:numCache>
            </c:numRef>
          </c:val>
          <c:extLst>
            <c:ext xmlns:c16="http://schemas.microsoft.com/office/drawing/2014/chart" uri="{C3380CC4-5D6E-409C-BE32-E72D297353CC}">
              <c16:uniqueId val="{00000001-E163-4BD4-92F1-E343128F8D2B}"/>
            </c:ext>
          </c:extLst>
        </c:ser>
        <c:ser>
          <c:idx val="5"/>
          <c:order val="5"/>
          <c:tx>
            <c:strRef>
              <c:f>ΣΥΓΚΕΝΤΡΩΤΙΚΑ!$C$8</c:f>
              <c:strCache>
                <c:ptCount val="1"/>
                <c:pt idx="0">
                  <c:v>ΥΠΟΛΟΙΠΟ ΔΙΚΑΙΟΥΜΕΝΟ ΠΟΣΟ</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dLbl>
              <c:idx val="0"/>
              <c:layout>
                <c:manualLayout>
                  <c:x val="2.4379659617493415E-2"/>
                  <c:y val="-2.56959314775160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163-4BD4-92F1-E343128F8D2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l-G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Lit>
              <c:ptCount val="1"/>
              <c:pt idx="0">
                <c:v> </c:v>
              </c:pt>
            </c:strLit>
          </c:cat>
          <c:val>
            <c:numRef>
              <c:f>ΣΥΓΚΕΝΤΡΩΤΙΚΑ!$D$8</c:f>
              <c:numCache>
                <c:formatCode>#,##0.00" €"</c:formatCode>
                <c:ptCount val="1"/>
                <c:pt idx="0">
                  <c:v>72496641.079999998</c:v>
                </c:pt>
              </c:numCache>
            </c:numRef>
          </c:val>
          <c:extLst>
            <c:ext xmlns:c16="http://schemas.microsoft.com/office/drawing/2014/chart" uri="{C3380CC4-5D6E-409C-BE32-E72D297353CC}">
              <c16:uniqueId val="{00000002-E163-4BD4-92F1-E343128F8D2B}"/>
            </c:ext>
          </c:extLst>
        </c:ser>
        <c:dLbls>
          <c:showLegendKey val="0"/>
          <c:showVal val="1"/>
          <c:showCatName val="0"/>
          <c:showSerName val="0"/>
          <c:showPercent val="0"/>
          <c:showBubbleSize val="0"/>
        </c:dLbls>
        <c:gapWidth val="150"/>
        <c:shape val="box"/>
        <c:axId val="1643767583"/>
        <c:axId val="1"/>
        <c:axId val="2"/>
        <c:extLst>
          <c:ext xmlns:c15="http://schemas.microsoft.com/office/drawing/2012/chart" uri="{02D57815-91ED-43cb-92C2-25804820EDAC}">
            <c15:filteredBarSeries>
              <c15:ser>
                <c:idx val="2"/>
                <c:order val="2"/>
                <c:tx>
                  <c:strRef>
                    <c:extLst>
                      <c:ext uri="{02D57815-91ED-43cb-92C2-25804820EDAC}">
                        <c15:formulaRef>
                          <c15:sqref>ΣΥΓΚΕΝΤΡΩΤΙΚΑ!$C$12</c15:sqref>
                        </c15:formulaRef>
                      </c:ext>
                    </c:extLst>
                    <c:strCache>
                      <c:ptCount val="1"/>
                      <c:pt idx="0">
                        <c:v>ΑΠΟΡΡΙΨΕΙΣ ΠΡΟΤΑΣΕΩΝ</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l-GR"/>
                    </a:p>
                  </c:txPr>
                  <c:showLegendKey val="1"/>
                  <c:showVal val="1"/>
                  <c:showCatName val="0"/>
                  <c:showSerName val="0"/>
                  <c:showPercent val="0"/>
                  <c:showBubbleSize val="0"/>
                  <c:showLeaderLines val="0"/>
                  <c:extLst>
                    <c:ext uri="{CE6537A1-D6FC-4f65-9D91-7224C49458BB}">
                      <c15:showLeaderLines val="0"/>
                    </c:ext>
                  </c:extLst>
                </c:dLbls>
                <c:cat>
                  <c:strLit>
                    <c:ptCount val="1"/>
                    <c:pt idx="0">
                      <c:v> </c:v>
                    </c:pt>
                  </c:strLit>
                </c:cat>
                <c:val>
                  <c:numRef>
                    <c:extLst>
                      <c:ext uri="{02D57815-91ED-43cb-92C2-25804820EDAC}">
                        <c15:formulaRef>
                          <c15:sqref>ΣΥΓΚΕΝΤΡΩΤΙΚΑ!$E$12</c15:sqref>
                        </c15:formulaRef>
                      </c:ext>
                    </c:extLst>
                    <c:numCache>
                      <c:formatCode>#,##0.00\ "€"</c:formatCode>
                      <c:ptCount val="1"/>
                      <c:pt idx="0">
                        <c:v>13176360.319999998</c:v>
                      </c:pt>
                    </c:numCache>
                  </c:numRef>
                </c:val>
                <c:extLst>
                  <c:ext xmlns:c16="http://schemas.microsoft.com/office/drawing/2014/chart" uri="{C3380CC4-5D6E-409C-BE32-E72D297353CC}">
                    <c16:uniqueId val="{00000005-7956-4933-8874-8B66D91B2FC4}"/>
                  </c:ext>
                </c:extLst>
              </c15:ser>
            </c15:filteredBarSeries>
          </c:ext>
        </c:extLst>
      </c:bar3DChart>
      <c:catAx>
        <c:axId val="164376758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l-GR"/>
          </a:p>
        </c:txPr>
        <c:crossAx val="1"/>
        <c:crossesAt val="0"/>
        <c:auto val="1"/>
        <c:lblAlgn val="ctr"/>
        <c:lblOffset val="100"/>
        <c:noMultiLvlLbl val="1"/>
      </c:catAx>
      <c:valAx>
        <c:axId val="1"/>
        <c:scaling>
          <c:orientation val="minMax"/>
        </c:scaling>
        <c:delete val="0"/>
        <c:axPos val="r"/>
        <c:majorGridlines>
          <c:spPr>
            <a:ln w="9525" cap="flat" cmpd="sng" algn="ctr">
              <a:solidFill>
                <a:schemeClr val="dk1">
                  <a:lumMod val="50000"/>
                  <a:lumOff val="50000"/>
                </a:schemeClr>
              </a:solidFill>
              <a:round/>
            </a:ln>
            <a:effectLst/>
          </c:spPr>
        </c:majorGridlines>
        <c:numFmt formatCode="#,##0.00&quot; €&quot;"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lt1">
                    <a:lumMod val="85000"/>
                  </a:schemeClr>
                </a:solidFill>
                <a:latin typeface="+mn-lt"/>
                <a:ea typeface="+mn-ea"/>
                <a:cs typeface="+mn-cs"/>
              </a:defRPr>
            </a:pPr>
            <a:endParaRPr lang="el-GR"/>
          </a:p>
        </c:txPr>
        <c:crossAx val="1643767583"/>
        <c:crosses val="max"/>
        <c:crossBetween val="between"/>
      </c:valAx>
      <c:serAx>
        <c:axId val="2"/>
        <c:scaling>
          <c:orientation val="minMax"/>
        </c:scaling>
        <c:delete val="0"/>
        <c:axPos val="b"/>
        <c:numFmt formatCode="General"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lt1">
                    <a:lumMod val="85000"/>
                  </a:schemeClr>
                </a:solidFill>
                <a:latin typeface="+mn-lt"/>
                <a:ea typeface="+mn-ea"/>
                <a:cs typeface="+mn-cs"/>
              </a:defRPr>
            </a:pPr>
            <a:endParaRPr lang="el-GR"/>
          </a:p>
        </c:txPr>
        <c:crossAx val="1"/>
        <c:crossesAt val="0"/>
        <c:tickLblSkip val="1"/>
        <c:tickMarkSkip val="1"/>
      </c:ser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l-GR"/>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l-GR"/>
    </a:p>
  </c:txPr>
  <c:printSettings>
    <c:headerFooter alignWithMargins="0"/>
    <c:pageMargins b="1" l="0.75" r="0.75" t="1"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l-G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l-GR"/>
              <a:t>Π/Υ ΕΡΓΩΝ ΑΝΑ ΠΗΓΗ ΧΡΗΜΑΤΟΔΟΤΗΣΗΣ</a:t>
            </a:r>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el-GR"/>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l-G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ΣΥΓΚΕΝΤΡΩΤΙΚΑ!$C$10:$C$51</c:f>
              <c:strCache>
                <c:ptCount val="42"/>
                <c:pt idx="0">
                  <c:v>ΕΝΤΑΓΜΕΝΑ ΕΡΓΑ ΣΤΟ ΠΕΠ ΔΗΜΟΥ ΚΟΖΑΝΗΣ</c:v>
                </c:pt>
                <c:pt idx="1">
                  <c:v>ΠΡΟΤΑΣΕΙΣ ΕΡΓΩΝ ΣΤΟ ΠΕΠ ΔΗΜΟΥ ΚΟΖΑΝΗΣ</c:v>
                </c:pt>
                <c:pt idx="2">
                  <c:v>ΑΠΟΡΡΙΨΕΙΣ ΠΡΟΤΑΣΕΩΝ</c:v>
                </c:pt>
                <c:pt idx="5">
                  <c:v>ΠΡΟΥΠΟΛΟΓΙΣΜΟΣ ΕΝΤΑΓΜ ΕΠΑΝΕΚ</c:v>
                </c:pt>
                <c:pt idx="6">
                  <c:v>ΠΡΟΥΠΟΛΟΓΙΣΜΟΣ ΠΡΟΤΑΣΕΩΝ  ΕΠΑΝΕΚ</c:v>
                </c:pt>
                <c:pt idx="7">
                  <c:v>ΠΡΟΥΠΟΛΟΓΙΣΜΟΣ ΑΠΕΝΤΑΓΜΕΝΩΝ </c:v>
                </c:pt>
                <c:pt idx="9">
                  <c:v>ΠΡΟΥΠΟΛΟΓΙΣΜΟΣ ΕΝΤΑΓΜ ΕΠΠΕΡΑΑ</c:v>
                </c:pt>
                <c:pt idx="10">
                  <c:v>ΠΡΟΥΠΟΛΟΓΙΣΜΟΣ ΠΡΟΤΑΣΕΩΝ  ΕΠΠΕΡΑΑ</c:v>
                </c:pt>
                <c:pt idx="13">
                  <c:v>ΠΡΟΥΠΟΛΟΓΙΣΜΟΣ ΕΝΤΑΓΜ ΕΟΧ 2014-2020</c:v>
                </c:pt>
                <c:pt idx="14">
                  <c:v>ΠΡΟΥΠΟΛΟΓΙΣΜΟΣ ΠΡΟΤΑΣΕΩΝ  ΕΟΧ 2014-2020</c:v>
                </c:pt>
                <c:pt idx="16">
                  <c:v>ΠΡ/ΜΟΣ ΕΝΤΑΓΜ.  ΠΡΑΣΙΝΟ ΤΑΜΕΙΟ</c:v>
                </c:pt>
                <c:pt idx="17">
                  <c:v>ΠΡ/ΜΟΣ ΠΡΟΤΑΣΕΩΝ ΠΡΑΣΙΝΟ ΤΑΜΕΙΟ</c:v>
                </c:pt>
                <c:pt idx="19">
                  <c:v>ΠΡ/ΜΟΣ ΕΝΤΑΓΜ. LEADER</c:v>
                </c:pt>
                <c:pt idx="20">
                  <c:v>ΠΡ/ΜΟΣ ΠΡΟΤΑΣΕΩΝ LEADER</c:v>
                </c:pt>
                <c:pt idx="22">
                  <c:v>ΠΡ/ΜΟΣ ΕΝΤΑΓΜ. ΠΑΑ</c:v>
                </c:pt>
                <c:pt idx="23">
                  <c:v>ΠΡ/ΜΟΣ ΠΡΟΤΑΣΕΩΝ ΠΑΑ</c:v>
                </c:pt>
                <c:pt idx="25">
                  <c:v>ΠΡ/ΜΟΣ ΕΝΤΑΓΜ. ΕΛΛΑΔΑ 2.0</c:v>
                </c:pt>
                <c:pt idx="26">
                  <c:v>ΠΡ/ΜΟΣ ΠΡΟΤΑΣΕΩΝ ΕΛΛΑΔΑ 2.0</c:v>
                </c:pt>
                <c:pt idx="28">
                  <c:v>ΠΡ/ΜΟΣ ΕΝΤΑΓΜ. ΨΗΦΙΑΚΟΣ ΜΕΤΑΣΧΗΜΑΤΙΣΜΟΣ</c:v>
                </c:pt>
                <c:pt idx="29">
                  <c:v>ΠΡ/ΜΟΣ ΠΡΟΤΑΣΕΩΝ ΨΗΦΙΑΚΟΣ ΜΕΤΑΣΧΗΜΑΤΙΣΜΟΣ</c:v>
                </c:pt>
                <c:pt idx="31">
                  <c:v>ΠΡ/ΜΟΣ ΕΝΤΑΓΜ. Ευρωπαικός Μηχανισμός Δίκαιης Μετάβασης</c:v>
                </c:pt>
                <c:pt idx="32">
                  <c:v>ΠΡ/ΜΟΣ ΠΡΟΤΑΣΕΩΝ Ευρωπαικός Μηχανισμός Δίκαιης Μετάβασης</c:v>
                </c:pt>
                <c:pt idx="34">
                  <c:v>ΠΡ/ΜΟΣ ΕΝΤΑΓΜ. "ΑΝΤΩΝΗΣ ΤΡΙΤΣΗΣ"</c:v>
                </c:pt>
                <c:pt idx="35">
                  <c:v>ΠΡ/ΜΟΣ ΠΡΟΤΑΣΕΩΝ "ΑΝΤΩΝΗΣ ΤΡΙΤΣΗΣ</c:v>
                </c:pt>
                <c:pt idx="37">
                  <c:v>ΣΥΝΟΛΙΚΑ ΕΝΤΑΓΜΕΝΑ ΕΡΓΑ ΣΤΟ ΦΙΛΟΔΗΜΟΣ</c:v>
                </c:pt>
                <c:pt idx="38">
                  <c:v>ΣΥΝΟΛΙΚΕΣ ΠΡΟΤΑΣΕΙΣ ΕΡΓΩΝ ΣΤΟ ΦΙΛΟΔΗΜΟΣ</c:v>
                </c:pt>
                <c:pt idx="40">
                  <c:v>ΣΥΝΟΛΙΚΑ ΕΝΤΑΓΜΕΝΑ ΕΡΓΑ ΕΑΠ 2012-2016</c:v>
                </c:pt>
                <c:pt idx="41">
                  <c:v>ΣΥΝΟΛΙΚΑ ΕΝΤΑΓΜΕΝΑ ΕΡΓΑ ΕΑΠ 2017-2021</c:v>
                </c:pt>
              </c:strCache>
            </c:strRef>
          </c:cat>
          <c:val>
            <c:numRef>
              <c:f>ΣΥΓΚΕΝΤΡΩΤΙΚΑ!$D$10:$D$51</c:f>
              <c:numCache>
                <c:formatCode>General</c:formatCode>
                <c:ptCount val="42"/>
              </c:numCache>
            </c:numRef>
          </c:val>
          <c:extLst xmlns:c15="http://schemas.microsoft.com/office/drawing/2012/chart">
            <c:ext xmlns:c16="http://schemas.microsoft.com/office/drawing/2014/chart" uri="{C3380CC4-5D6E-409C-BE32-E72D297353CC}">
              <c16:uniqueId val="{00000000-D98C-4C42-8021-4A07331D0704}"/>
            </c:ext>
          </c:extLst>
        </c:ser>
        <c:ser>
          <c:idx val="1"/>
          <c:order val="1"/>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l-G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ΣΥΓΚΕΝΤΡΩΤΙΚΑ!$C$10:$C$51</c:f>
              <c:strCache>
                <c:ptCount val="42"/>
                <c:pt idx="0">
                  <c:v>ΕΝΤΑΓΜΕΝΑ ΕΡΓΑ ΣΤΟ ΠΕΠ ΔΗΜΟΥ ΚΟΖΑΝΗΣ</c:v>
                </c:pt>
                <c:pt idx="1">
                  <c:v>ΠΡΟΤΑΣΕΙΣ ΕΡΓΩΝ ΣΤΟ ΠΕΠ ΔΗΜΟΥ ΚΟΖΑΝΗΣ</c:v>
                </c:pt>
                <c:pt idx="2">
                  <c:v>ΑΠΟΡΡΙΨΕΙΣ ΠΡΟΤΑΣΕΩΝ</c:v>
                </c:pt>
                <c:pt idx="5">
                  <c:v>ΠΡΟΥΠΟΛΟΓΙΣΜΟΣ ΕΝΤΑΓΜ ΕΠΑΝΕΚ</c:v>
                </c:pt>
                <c:pt idx="6">
                  <c:v>ΠΡΟΥΠΟΛΟΓΙΣΜΟΣ ΠΡΟΤΑΣΕΩΝ  ΕΠΑΝΕΚ</c:v>
                </c:pt>
                <c:pt idx="7">
                  <c:v>ΠΡΟΥΠΟΛΟΓΙΣΜΟΣ ΑΠΕΝΤΑΓΜΕΝΩΝ </c:v>
                </c:pt>
                <c:pt idx="9">
                  <c:v>ΠΡΟΥΠΟΛΟΓΙΣΜΟΣ ΕΝΤΑΓΜ ΕΠΠΕΡΑΑ</c:v>
                </c:pt>
                <c:pt idx="10">
                  <c:v>ΠΡΟΥΠΟΛΟΓΙΣΜΟΣ ΠΡΟΤΑΣΕΩΝ  ΕΠΠΕΡΑΑ</c:v>
                </c:pt>
                <c:pt idx="13">
                  <c:v>ΠΡΟΥΠΟΛΟΓΙΣΜΟΣ ΕΝΤΑΓΜ ΕΟΧ 2014-2020</c:v>
                </c:pt>
                <c:pt idx="14">
                  <c:v>ΠΡΟΥΠΟΛΟΓΙΣΜΟΣ ΠΡΟΤΑΣΕΩΝ  ΕΟΧ 2014-2020</c:v>
                </c:pt>
                <c:pt idx="16">
                  <c:v>ΠΡ/ΜΟΣ ΕΝΤΑΓΜ.  ΠΡΑΣΙΝΟ ΤΑΜΕΙΟ</c:v>
                </c:pt>
                <c:pt idx="17">
                  <c:v>ΠΡ/ΜΟΣ ΠΡΟΤΑΣΕΩΝ ΠΡΑΣΙΝΟ ΤΑΜΕΙΟ</c:v>
                </c:pt>
                <c:pt idx="19">
                  <c:v>ΠΡ/ΜΟΣ ΕΝΤΑΓΜ. LEADER</c:v>
                </c:pt>
                <c:pt idx="20">
                  <c:v>ΠΡ/ΜΟΣ ΠΡΟΤΑΣΕΩΝ LEADER</c:v>
                </c:pt>
                <c:pt idx="22">
                  <c:v>ΠΡ/ΜΟΣ ΕΝΤΑΓΜ. ΠΑΑ</c:v>
                </c:pt>
                <c:pt idx="23">
                  <c:v>ΠΡ/ΜΟΣ ΠΡΟΤΑΣΕΩΝ ΠΑΑ</c:v>
                </c:pt>
                <c:pt idx="25">
                  <c:v>ΠΡ/ΜΟΣ ΕΝΤΑΓΜ. ΕΛΛΑΔΑ 2.0</c:v>
                </c:pt>
                <c:pt idx="26">
                  <c:v>ΠΡ/ΜΟΣ ΠΡΟΤΑΣΕΩΝ ΕΛΛΑΔΑ 2.0</c:v>
                </c:pt>
                <c:pt idx="28">
                  <c:v>ΠΡ/ΜΟΣ ΕΝΤΑΓΜ. ΨΗΦΙΑΚΟΣ ΜΕΤΑΣΧΗΜΑΤΙΣΜΟΣ</c:v>
                </c:pt>
                <c:pt idx="29">
                  <c:v>ΠΡ/ΜΟΣ ΠΡΟΤΑΣΕΩΝ ΨΗΦΙΑΚΟΣ ΜΕΤΑΣΧΗΜΑΤΙΣΜΟΣ</c:v>
                </c:pt>
                <c:pt idx="31">
                  <c:v>ΠΡ/ΜΟΣ ΕΝΤΑΓΜ. Ευρωπαικός Μηχανισμός Δίκαιης Μετάβασης</c:v>
                </c:pt>
                <c:pt idx="32">
                  <c:v>ΠΡ/ΜΟΣ ΠΡΟΤΑΣΕΩΝ Ευρωπαικός Μηχανισμός Δίκαιης Μετάβασης</c:v>
                </c:pt>
                <c:pt idx="34">
                  <c:v>ΠΡ/ΜΟΣ ΕΝΤΑΓΜ. "ΑΝΤΩΝΗΣ ΤΡΙΤΣΗΣ"</c:v>
                </c:pt>
                <c:pt idx="35">
                  <c:v>ΠΡ/ΜΟΣ ΠΡΟΤΑΣΕΩΝ "ΑΝΤΩΝΗΣ ΤΡΙΤΣΗΣ</c:v>
                </c:pt>
                <c:pt idx="37">
                  <c:v>ΣΥΝΟΛΙΚΑ ΕΝΤΑΓΜΕΝΑ ΕΡΓΑ ΣΤΟ ΦΙΛΟΔΗΜΟΣ</c:v>
                </c:pt>
                <c:pt idx="38">
                  <c:v>ΣΥΝΟΛΙΚΕΣ ΠΡΟΤΑΣΕΙΣ ΕΡΓΩΝ ΣΤΟ ΦΙΛΟΔΗΜΟΣ</c:v>
                </c:pt>
                <c:pt idx="40">
                  <c:v>ΣΥΝΟΛΙΚΑ ΕΝΤΑΓΜΕΝΑ ΕΡΓΑ ΕΑΠ 2012-2016</c:v>
                </c:pt>
                <c:pt idx="41">
                  <c:v>ΣΥΝΟΛΙΚΑ ΕΝΤΑΓΜΕΝΑ ΕΡΓΑ ΕΑΠ 2017-2021</c:v>
                </c:pt>
              </c:strCache>
            </c:strRef>
          </c:cat>
          <c:val>
            <c:numRef>
              <c:f>ΣΥΓΚΕΝΤΡΩΤΙΚΑ!$E$10:$E$51</c:f>
              <c:numCache>
                <c:formatCode>#,##0.00\ "€"</c:formatCode>
                <c:ptCount val="42"/>
                <c:pt idx="0">
                  <c:v>27842461.079999998</c:v>
                </c:pt>
                <c:pt idx="1">
                  <c:v>46509347.480000004</c:v>
                </c:pt>
                <c:pt idx="2">
                  <c:v>13176360.319999998</c:v>
                </c:pt>
                <c:pt idx="5">
                  <c:v>3518585.2</c:v>
                </c:pt>
                <c:pt idx="6">
                  <c:v>4535561.3599999994</c:v>
                </c:pt>
                <c:pt idx="7">
                  <c:v>591623</c:v>
                </c:pt>
                <c:pt idx="10">
                  <c:v>478034.26</c:v>
                </c:pt>
                <c:pt idx="14">
                  <c:v>1300000</c:v>
                </c:pt>
                <c:pt idx="16">
                  <c:v>4851597.04</c:v>
                </c:pt>
                <c:pt idx="17">
                  <c:v>4851597.04</c:v>
                </c:pt>
                <c:pt idx="19">
                  <c:v>821200</c:v>
                </c:pt>
                <c:pt idx="20">
                  <c:v>1644328</c:v>
                </c:pt>
                <c:pt idx="22">
                  <c:v>2200000</c:v>
                </c:pt>
                <c:pt idx="23">
                  <c:v>2200000</c:v>
                </c:pt>
                <c:pt idx="25">
                  <c:v>8140000</c:v>
                </c:pt>
                <c:pt idx="26">
                  <c:v>9322631.9399999995</c:v>
                </c:pt>
                <c:pt idx="28">
                  <c:v>0</c:v>
                </c:pt>
                <c:pt idx="29">
                  <c:v>1989949.02</c:v>
                </c:pt>
                <c:pt idx="31">
                  <c:v>10457475.800000001</c:v>
                </c:pt>
                <c:pt idx="32">
                  <c:v>10457475.800000001</c:v>
                </c:pt>
                <c:pt idx="34">
                  <c:v>2139752.41</c:v>
                </c:pt>
                <c:pt idx="35">
                  <c:v>12877052.379999999</c:v>
                </c:pt>
                <c:pt idx="37">
                  <c:v>5283231.5999999996</c:v>
                </c:pt>
                <c:pt idx="38">
                  <c:v>7966115.0700000003</c:v>
                </c:pt>
                <c:pt idx="40">
                  <c:v>40817016.590000004</c:v>
                </c:pt>
                <c:pt idx="41">
                  <c:v>5522562.3300000001</c:v>
                </c:pt>
              </c:numCache>
            </c:numRef>
          </c:val>
          <c:extLst>
            <c:ext xmlns:c16="http://schemas.microsoft.com/office/drawing/2014/chart" uri="{C3380CC4-5D6E-409C-BE32-E72D297353CC}">
              <c16:uniqueId val="{00000001-D98C-4C42-8021-4A07331D0704}"/>
            </c:ext>
          </c:extLst>
        </c:ser>
        <c:dLbls>
          <c:dLblPos val="outEnd"/>
          <c:showLegendKey val="0"/>
          <c:showVal val="1"/>
          <c:showCatName val="0"/>
          <c:showSerName val="0"/>
          <c:showPercent val="0"/>
          <c:showBubbleSize val="0"/>
        </c:dLbls>
        <c:gapWidth val="444"/>
        <c:overlap val="-90"/>
        <c:axId val="794524032"/>
        <c:axId val="794522368"/>
        <c:extLst/>
      </c:barChart>
      <c:catAx>
        <c:axId val="79452403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l-GR"/>
          </a:p>
        </c:txPr>
        <c:crossAx val="794522368"/>
        <c:crosses val="autoZero"/>
        <c:auto val="1"/>
        <c:lblAlgn val="ctr"/>
        <c:lblOffset val="100"/>
        <c:noMultiLvlLbl val="0"/>
      </c:catAx>
      <c:valAx>
        <c:axId val="794522368"/>
        <c:scaling>
          <c:orientation val="minMax"/>
        </c:scaling>
        <c:delete val="1"/>
        <c:axPos val="l"/>
        <c:numFmt formatCode="General" sourceLinked="1"/>
        <c:majorTickMark val="none"/>
        <c:minorTickMark val="none"/>
        <c:tickLblPos val="nextTo"/>
        <c:crossAx val="794524032"/>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l-GR"/>
    </a:p>
  </c:txPr>
  <c:printSettings>
    <c:headerFooter/>
    <c:pageMargins b="0.75" l="0.7" r="0.7" t="0.75" header="0.3" footer="0.3"/>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50000"/>
            <a:lumOff val="50000"/>
          </a:schemeClr>
        </a:solidFill>
        <a:round/>
      </a:ln>
    </cs:spPr>
  </cs:gridlineMajor>
  <cs:gridlineMinor>
    <cs:lnRef idx="0"/>
    <cs:fillRef idx="0"/>
    <cs:effectRef idx="0"/>
    <cs:fontRef idx="minor">
      <a:schemeClr val="tx1"/>
    </cs:fontRef>
    <cs:spPr>
      <a:ln>
        <a:solidFill>
          <a:schemeClr val="dk1">
            <a:lumMod val="60000"/>
            <a:lumOff val="40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333375</xdr:colOff>
      <xdr:row>37</xdr:row>
      <xdr:rowOff>57150</xdr:rowOff>
    </xdr:to>
    <xdr:graphicFrame macro="">
      <xdr:nvGraphicFramePr>
        <xdr:cNvPr id="1362" name="Γράφημα 1">
          <a:extLst>
            <a:ext uri="{FF2B5EF4-FFF2-40B4-BE49-F238E27FC236}">
              <a16:creationId xmlns:a16="http://schemas.microsoft.com/office/drawing/2014/main" id="{00000000-0008-0000-0000-000052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171450</xdr:colOff>
      <xdr:row>0</xdr:row>
      <xdr:rowOff>80960</xdr:rowOff>
    </xdr:from>
    <xdr:to>
      <xdr:col>19</xdr:col>
      <xdr:colOff>457200</xdr:colOff>
      <xdr:row>39</xdr:row>
      <xdr:rowOff>76200</xdr:rowOff>
    </xdr:to>
    <xdr:graphicFrame macro="">
      <xdr:nvGraphicFramePr>
        <xdr:cNvPr id="4" name="Γράφημα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28;&#945;&#961;&#945;&#954;&#959;&#955;&#959;&#973;&#952;&#951;&#963;&#951;%20&#904;&#961;&#947;&#969;&#957;_&#934;&#921;&#923;&#927;&#916;&#919;&#924;&#927;&#9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ATISMOU/&#935;&#929;&#919;&#924;_&#925;&#913;/&#928;&#927;&#929;&#927;&#931;%202012-16/&#917;&#925;&#919;&#925;&#917;&#929;&#937;&#932;&#921;&#922;&#913;/&#913;&#925;&#913;&#934;&#927;&#929;&#913;%20&#931;&#933;&#925;&#927;&#928;&#932;&#921;&#922;&#9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Φύλλο1"/>
      <sheetName val="1η ΦΑΣΗ ΠΑΡΑΚΟΛ."/>
      <sheetName val="Φύλλο3"/>
      <sheetName val="Φύλλο2"/>
    </sheetNames>
    <sheetDataSet>
      <sheetData sheetId="0">
        <row r="5">
          <cell r="C5" t="str">
            <v>ΣΥΝΟΛΙΚΑ ΕΝΤΑΓΜΕΝΑ ΕΡΓΑ ΣΤΟ ΦΙΛΟΔΗΜΟΣ</v>
          </cell>
          <cell r="E5">
            <v>5283231.5999999996</v>
          </cell>
        </row>
        <row r="6">
          <cell r="C6" t="str">
            <v>ΣΥΝΟΛΙΚΕΣ ΠΡΟΤΑΣΕΙΣ ΕΡΓΩΝ ΣΤΟ ΦΙΛΟΔΗΜΟΣ</v>
          </cell>
          <cell r="E6">
            <v>7966115.0700000003</v>
          </cell>
        </row>
        <row r="15">
          <cell r="E15">
            <v>4054021.4399999995</v>
          </cell>
        </row>
        <row r="16">
          <cell r="E16">
            <v>3433901.19</v>
          </cell>
        </row>
      </sheetData>
      <sheetData sheetId="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ΠΟΡΟΣ 2012-2016"/>
      <sheetName val="ΠΟΡΟΣ 2017-2021"/>
    </sheetNames>
    <sheetDataSet>
      <sheetData sheetId="0">
        <row r="7">
          <cell r="B7">
            <v>40817016.590000004</v>
          </cell>
        </row>
        <row r="8">
          <cell r="B8">
            <v>25645715.719999999</v>
          </cell>
        </row>
        <row r="9">
          <cell r="B9">
            <v>22202161.079999998</v>
          </cell>
        </row>
      </sheetData>
      <sheetData sheetId="1">
        <row r="7">
          <cell r="B7">
            <v>5522562.3300000001</v>
          </cell>
        </row>
        <row r="8">
          <cell r="B8">
            <v>32829.99</v>
          </cell>
        </row>
        <row r="9">
          <cell r="B9">
            <v>8612</v>
          </cell>
        </row>
      </sheetData>
    </sheetDataSet>
  </externalBook>
</externalLink>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hyperlink" Target="../&#935;&#929;&#919;&#924;&#913;&#932;&#927;&#916;&#927;&#932;&#927;&#933;&#924;&#917;&#925;&#913;%202014-2020/&#932;&#927;&#924;&#917;&#913;&#922;&#913;/&#917;&#928;&#913;&#925;&#917;&#922;/&#922;&#917;&#925;&#932;&#929;&#913;%20&#917;&#924;&#928;&#927;&#929;&#921;&#927;/&#927;&#916;-02%20-%20&#937;&#929;I&#924;&#913;&#925;&#931;&#919;%20&#931;&#935;&#917;&#916;&#921;&#913;&#931;&#924;&#927;&#931;%20&#933;&#923;&#927;&#928;&#927;&#921;&#919;&#931;&#919;&#931;/&#913;&#928;&#927;&#934;&#913;&#931;&#917;&#921;&#931;%20&#917;&#925;&#932;&#913;&#926;&#919;&#931;/68IR465HI8-06F%20%20%2050374831%20AP%20ENTAXIS%5b35280%5d.pdf" TargetMode="External"/><Relationship Id="rId21" Type="http://schemas.openxmlformats.org/officeDocument/2006/relationships/hyperlink" Target="../&#935;&#929;&#919;&#924;&#913;&#932;&#927;&#916;&#927;&#932;&#927;&#933;&#924;&#917;&#925;&#913;%202014-2020/&#928;&#917;&#928;%205/13o%20&#916;&#951;&#956;&#959;&#964;&#953;&#954;&#972;/&#927;&#916;-03%20-%20&#927;&#916;%20-05%20&#933;&#923;&#927;&#928;&#927;&#921;&#919;&#931;&#919;%20-%20&#928;&#913;&#929;&#913;&#922;&#927;&#923;&#927;&#933;&#920;&#919;&#931;&#919;/19812_12_06_2018%20&#913;&#928;&#927;&#934;&#913;&#931;&#919;%20%20&#917;&#925;&#932;&#913;&#926;&#919;&#931;%2013&#959;.pdf" TargetMode="External"/><Relationship Id="rId42" Type="http://schemas.openxmlformats.org/officeDocument/2006/relationships/hyperlink" Target="../&#935;&#929;&#919;&#924;&#913;&#932;&#927;&#916;&#927;&#932;&#927;&#933;&#924;&#917;&#925;&#913;%202014-2020/&#928;&#917;&#928;%205/&#928;&#923;&#927;&#919;&#915;&#919;&#931;&#919;%20&#913;&#924;&#917;&#913;/&#927;&#916;-02%20-%20&#937;&#929;I&#924;&#913;&#925;&#931;&#919;%20&#931;&#935;&#917;&#916;&#921;&#913;&#931;&#924;&#927;&#931;%20&#933;&#923;&#927;&#928;&#927;&#921;&#919;&#931;&#919;&#931;/&#928;&#929;&#927;&#932;&#913;&#931;&#919;/2.%20&#932;&#949;&#967;&#957;&#953;&#954;&#972;%20&#916;&#949;&#955;&#964;&#943;&#959;%20&#928;&#961;&#940;&#958;&#951;&#962;%20(&#932;&#916;&#928;/&#932;&#916;&#928;%20&#933;&#928;&#927;&#914;&#927;&#923;&#919;&#931;.pdf" TargetMode="External"/><Relationship Id="rId47" Type="http://schemas.openxmlformats.org/officeDocument/2006/relationships/hyperlink" Target="../&#935;&#929;&#919;&#924;&#913;&#932;&#927;&#916;&#927;&#932;&#927;&#933;&#924;&#917;&#925;&#913;%202014-2020/&#928;&#917;&#928;%205/&#917;&#925;&#917;&#929;&#915;&#917;&#921;&#913;&#922;&#917;&#931;%20&#913;&#925;&#913;&#914;&#913;&#920;&#924;&#921;&#931;&#917;&#921;&#931;/&#928;&#929;&#927;&#932;&#913;&#931;&#917;&#921;&#931;/&#916;&#919;&#924;&#927;&#932;&#921;&#922;&#927;%20&#935;&#913;&#929;&#913;&#933;&#915;&#919;&#931;/&#927;&#916;-02%20-%20&#937;&#929;I&#924;&#913;&#925;&#931;&#919;%20&#931;&#935;&#917;&#916;&#921;&#913;&#931;&#924;&#927;&#931;%20&#933;&#923;&#927;&#928;&#927;&#921;&#919;&#931;&#919;&#931;/&#928;&#929;&#927;&#932;&#913;&#931;&#919;/2.%20&#932;&#949;&#967;&#957;&#953;&#954;&#972;%20&#916;&#949;&#955;&#964;&#943;&#959;%20&#928;&#961;&#940;&#958;&#951;&#962;%20(&#932;&#916;&#928;/&#932;&#916;&#928;%20&#928;&#929;&#927;&#932;&#913;&#931;&#919;&#931;.pdf" TargetMode="External"/><Relationship Id="rId63" Type="http://schemas.openxmlformats.org/officeDocument/2006/relationships/hyperlink" Target="../&#935;&#929;&#919;&#924;&#913;&#932;&#927;&#916;&#927;&#932;&#927;&#933;&#924;&#917;&#925;&#913;%202014-2020/&#932;&#927;&#924;&#917;&#913;&#922;&#913;/&#917;&#928;&#913;&#925;&#917;&#922;/&#928;&#929;&#927;&#932;&#913;&#931;&#919;%20&#914;&#921;&#914;&#923;&#921;&#927;&#920;&#919;&#922;&#919;/&#927;&#916;-02%20-%20&#937;&#929;I&#924;&#913;&#925;&#931;&#919;%20&#931;&#935;&#917;&#916;&#921;&#913;&#931;&#924;&#927;&#931;%20&#933;&#923;&#927;&#928;&#927;&#921;&#919;&#931;&#919;&#931;/&#928;&#929;&#927;&#932;&#913;&#931;&#919;/2.%20&#932;&#949;&#967;&#957;&#953;&#954;&#972;%20&#916;&#949;&#955;&#964;&#943;&#959;%20&#928;&#961;&#940;&#958;&#951;&#962;%20(&#932;&#916;&#928;/&#932;&#916;&#928;%20&#933;&#928;&#927;&#914;&#927;&#923;&#919;&#931;.pdf" TargetMode="External"/><Relationship Id="rId68" Type="http://schemas.openxmlformats.org/officeDocument/2006/relationships/hyperlink" Target="../&#935;&#929;&#919;&#924;&#913;&#932;&#927;&#916;&#927;&#932;&#927;&#933;&#924;&#917;&#925;&#913;%202014-2020/&#928;&#917;&#928;%205/&#917;&#925;&#917;&#929;&#915;&#917;&#921;&#913;&#922;&#917;&#931;%20&#913;&#925;&#913;&#914;&#913;&#920;&#924;&#921;&#931;&#917;&#921;&#931;/&#928;&#929;&#927;&#932;&#913;&#931;&#917;&#921;&#931;/&#913;&#921;&#913;&#925;&#919;/&#927;&#916;-02%20-%20&#937;&#929;I&#924;&#913;&#925;&#931;&#919;%20&#931;&#935;&#917;&#916;&#921;&#913;&#931;&#924;&#927;&#931;%20&#933;&#923;&#927;&#928;&#927;&#921;&#919;&#931;&#919;&#931;/&#917;&#925;&#932;&#913;&#926;&#919;/5068849%20&#913;&#928;&#927;&#934;&#913;&#931;&#919;%20&#917;&#925;&#932;&#913;&#926;&#919;&#931;%20&#937;2847&#923;&#936;-&#929;6&#933;.pdf" TargetMode="External"/><Relationship Id="rId84" Type="http://schemas.openxmlformats.org/officeDocument/2006/relationships/hyperlink" Target="../&#935;&#929;&#919;&#924;&#913;&#932;&#927;&#916;&#927;&#932;&#927;&#933;&#924;&#917;&#925;&#913;%202014-2020/&#928;&#917;&#928;%205/&#927;&#935;&#917;/&#934;&#937;&#932;&#921;&#931;&#924;&#927;&#931;/2&#919;%20&#928;&#929;&#927;&#932;&#913;&#931;&#919;/&#927;&#916;-02%20-%20&#937;&#929;I&#924;&#913;&#925;&#931;&#919;%20&#931;&#935;&#917;&#916;&#921;&#913;&#931;&#924;&#927;&#931;%20&#933;&#923;&#927;&#928;&#927;&#921;&#919;&#931;&#919;&#931;/&#928;&#929;&#927;&#932;&#913;&#931;&#919;/2.%20&#932;&#949;&#967;&#957;&#953;&#954;&#972;%20&#916;&#949;&#955;&#964;&#943;&#959;%20&#928;&#961;&#940;&#958;&#951;&#962;%20(&#932;&#916;&#928;/&#932;&#916;&#928;%20&#928;&#929;&#927;&#932;&#913;&#931;&#919;&#931;.pdf" TargetMode="External"/><Relationship Id="rId89" Type="http://schemas.openxmlformats.org/officeDocument/2006/relationships/hyperlink" Target="../&#935;&#929;&#919;&#924;&#913;&#932;&#927;&#916;&#927;&#932;&#927;&#933;&#924;&#917;&#925;&#913;%202014-2020/&#932;&#927;&#924;&#917;&#913;&#922;&#913;/&#928;&#929;&#913;&#931;&#921;&#925;&#927;%20&#932;&#913;&#924;&#917;&#921;&#927;/&#931;&#913;&#928;/&#928;&#929;&#927;&#932;&#913;&#931;&#919;/1652185240251-2022-002832-undefined-&#916;&#919;&#924;&#927;&#931;%20&#922;&#927;&#918;&#913;&#925;&#919;&#931;.pdf" TargetMode="External"/><Relationship Id="rId16" Type="http://schemas.openxmlformats.org/officeDocument/2006/relationships/hyperlink" Target="../&#935;&#929;&#919;&#924;&#913;&#932;&#927;&#916;&#927;&#932;&#927;&#933;&#924;&#917;&#925;&#913;%202014-2020/&#928;&#917;&#928;%205/&#932;&#921;&#913;&#923;&#917;&#921;&#927;/&#927;&#916;-02%20-%20&#937;&#929;I&#924;&#913;&#925;&#931;&#919;%20&#931;&#935;&#917;&#916;&#921;&#913;&#931;&#924;&#927;&#931;%20&#933;&#923;&#927;&#928;&#927;&#921;&#919;&#931;&#919;&#931;/&#917;&#925;&#932;&#913;&#926;&#919;/56977_28_11_2017%20&#913;&#928;&#927;&#934;&#913;&#931;&#919;%20&#917;&#925;&#932;&#913;&#926;&#919;&#931;%20&#932;&#921;&#913;&#923;&#917;&#921;&#927;.pdf" TargetMode="External"/><Relationship Id="rId107" Type="http://schemas.openxmlformats.org/officeDocument/2006/relationships/hyperlink" Target="../&#935;&#929;&#919;&#924;&#913;&#932;&#927;&#916;&#927;&#932;&#927;&#933;&#924;&#917;&#925;&#913;%202014-2020/&#928;&#917;&#928;%205/&#914;&#913;&#913;/&#917;&#928;&#921;&#922;&#913;&#921;&#929;&#927;&#928;&#927;&#921;&#919;&#931;&#919;%20&#914;&#913;&#913;/&#927;&#916;-02%20-%20&#937;&#929;I&#924;&#913;&#925;&#931;&#919;%20&#931;&#935;&#917;&#916;&#921;&#913;&#931;&#924;&#927;&#931;%20&#933;&#923;&#927;&#928;&#927;&#921;&#919;&#931;&#919;&#931;/02_&#913;&#928;&#927;&#934;&#913;&#931;&#919;%20&#917;&#925;&#932;&#913;&#926;&#919;&#931;/&#913;&#961;&#967;&#949;&#943;&#959;%20907UDZ9SMC.pdf" TargetMode="External"/><Relationship Id="rId11" Type="http://schemas.openxmlformats.org/officeDocument/2006/relationships/hyperlink" Target="../&#935;&#929;&#919;&#924;&#913;&#932;&#927;&#916;&#927;&#932;&#927;&#933;&#924;&#917;&#925;&#913;%202014-2020/&#928;&#917;&#928;%205/&#922;&#917;&#925;&#932;&#929;&#913;%20&#922;&#927;&#921;&#925;&#927;&#932;&#919;&#932;&#913;&#931;/&#927;&#916;-02%20-%20&#937;&#929;I&#924;&#913;&#925;&#931;&#919;%20&#931;&#935;&#917;&#916;&#921;&#913;&#931;&#924;&#927;&#931;%20&#933;&#923;&#927;&#928;&#927;&#921;&#919;&#931;&#919;&#931;/&#928;&#929;&#927;&#932;&#913;&#931;&#919;/01.%20&#913;&#921;&#932;&#919;&#931;&#919;/44646-27.09.2016%20&#913;&#921;&#932;&#919;&#931;&#919;%20&#935;&#929;&#919;&#924;&#913;&#932;&#927;&#916;&#927;&#932;&#919;&#931;&#919;&#931;%20&#922;&#917;&#925;&#932;&#929;&#927;%20&#922;&#927;&#921;&#925;&#927;&#932;&#919;&#932;&#913;&#931;.pdf" TargetMode="External"/><Relationship Id="rId32" Type="http://schemas.openxmlformats.org/officeDocument/2006/relationships/hyperlink" Target="../&#935;&#929;&#919;&#924;&#913;&#932;&#927;&#916;&#927;&#932;&#927;&#933;&#924;&#917;&#925;&#913;%202014-2020/LEADER/1H%20PROSKLHSH/&#928;&#929;&#927;&#932;&#913;&#931;&#917;&#921;&#931;/&#924;&#973;&#955;&#959;&#962;%20&#923;&#949;&#965;&#954;&#959;&#960;&#951;&#947;&#951;&#962;/&#927;&#916;-02%20-%20&#937;&#929;I&#924;&#913;&#925;&#931;&#919;%20&#931;&#935;&#917;&#916;&#921;&#913;&#931;&#924;&#927;&#931;%20&#933;&#923;&#927;&#928;&#927;&#921;&#919;&#931;&#919;&#931;/&#928;&#929;&#927;&#932;&#913;&#931;&#919;/1.%20&#913;&#943;&#964;&#951;&#963;&#951;%20&#963;&#964;&#942;&#961;&#953;&#958;&#951;&#962;/RDIIS_report%20(2).pdf" TargetMode="External"/><Relationship Id="rId37" Type="http://schemas.openxmlformats.org/officeDocument/2006/relationships/hyperlink" Target="../&#935;&#929;&#919;&#924;&#913;&#932;&#927;&#916;&#927;&#932;&#927;&#933;&#924;&#917;&#925;&#913;%202014-2020/&#928;&#917;&#928;%205/&#928;&#929;&#927;&#931;&#914;&#913;&#931;&#921;&#924;&#927;&#932;&#919;&#932;&#913;%20&#913;&#924;&#917;&#913;/&#927;&#916;-02%20-%20&#937;&#929;I&#924;&#913;&#925;&#931;&#919;%20&#931;&#935;&#917;&#916;&#921;&#913;&#931;&#924;&#927;&#931;%20&#933;&#923;&#927;&#928;&#927;&#921;&#919;&#931;&#919;&#931;/&#917;&#925;&#932;&#913;&#926;&#919;/&#913;&#928;&#927;&#934;&#913;&#931;&#919;%20&#917;&#925;&#932;&#913;&#926;&#919;.pdf" TargetMode="External"/><Relationship Id="rId53" Type="http://schemas.openxmlformats.org/officeDocument/2006/relationships/hyperlink" Target="../&#935;&#929;&#919;&#924;&#913;&#932;&#927;&#916;&#927;&#932;&#927;&#933;&#924;&#917;&#925;&#913;%202014-2020/&#928;&#917;&#928;%205/&#917;&#925;&#917;&#929;&#915;&#917;&#921;&#913;&#922;&#917;&#931;%20&#913;&#925;&#913;&#914;&#913;&#920;&#924;&#921;&#931;&#917;&#921;&#931;/&#928;&#929;&#927;&#932;&#913;&#931;&#917;&#921;&#931;/2&#959;%20&#916;&#919;&#924;&#927;&#932;&#921;&#922;&#927;/&#927;&#916;-02%20-%20&#937;&#929;I&#924;&#913;&#925;&#931;&#919;%20&#931;&#935;&#917;&#916;&#921;&#913;&#931;&#924;&#927;&#931;%20&#933;&#923;&#927;&#928;&#927;&#921;&#919;&#931;&#919;&#931;/&#928;&#929;&#927;&#932;&#913;&#931;&#919;/2.%20&#932;&#949;&#967;&#957;&#953;&#954;&#972;%20&#916;&#949;&#955;&#964;&#943;&#959;%20&#928;&#961;&#940;&#958;&#951;&#962;%20(&#932;&#916;&#928;/&#932;&#916;&#928;%20&#928;&#929;&#927;&#932;&#913;&#931;&#919;&#931;.pdf" TargetMode="External"/><Relationship Id="rId58" Type="http://schemas.openxmlformats.org/officeDocument/2006/relationships/hyperlink" Target="../&#935;&#929;&#919;&#924;&#913;&#932;&#927;&#916;&#927;&#932;&#927;&#933;&#924;&#917;&#925;&#913;%202014-2020/&#928;&#917;&#928;%205/&#928;&#923;&#927;&#919;&#915;&#919;&#931;&#919;%20&#913;&#924;&#917;&#913;/&#927;&#916;-02%20-%20&#937;&#929;I&#924;&#913;&#925;&#931;&#919;%20&#931;&#935;&#917;&#916;&#921;&#913;&#931;&#924;&#927;&#931;%20&#933;&#923;&#927;&#928;&#927;&#921;&#919;&#931;&#919;&#931;/&#917;&#925;&#932;&#913;&#926;&#919;/&#913;&#928;&#927;&#934;&#913;&#931;&#919;%20&#917;&#925;&#932;&#913;&#926;&#919;&#931;.pdf" TargetMode="External"/><Relationship Id="rId74" Type="http://schemas.openxmlformats.org/officeDocument/2006/relationships/hyperlink" Target="../&#935;&#929;&#919;&#924;&#913;&#932;&#927;&#916;&#927;&#932;&#927;&#933;&#924;&#917;&#925;&#913;%202014-2020/&#932;&#927;&#924;&#917;&#913;&#922;&#913;/&#917;&#928;&#913;&#925;&#917;&#922;/&#924;&#917;&#923;&#917;&#932;&#919;%20&#937;&#929;&#921;&#924;&#913;&#925;&#931;&#919;&#931;%20&#917;&#929;&#915;&#937;&#925;%20&#916;&#921;&#913;&#935;&#917;&#921;&#929;&#921;&#931;&#919;&#931;%20&#913;&#931;&#932;&#921;&#922;&#937;&#925;%20&#913;&#928;&#927;&#914;&#923;&#919;&#932;&#937;&#925;/&#927;&#916;-02%20-%20&#937;&#929;I&#924;&#913;&#925;&#931;&#919;%20&#931;&#935;&#917;&#916;&#921;&#913;&#931;&#924;&#927;&#931;%20&#933;&#923;&#927;&#928;&#927;&#921;&#919;&#931;&#919;&#931;/&#928;&#929;&#927;&#932;&#913;&#931;&#919;/2.%20&#932;&#949;&#967;&#957;&#953;&#954;&#972;%20&#916;&#949;&#955;&#964;&#943;&#959;%20&#928;&#961;&#940;&#958;&#951;&#962;%20(&#932;&#916;&#928;)/&#932;&#916;&#928;%20&#933;&#928;&#927;&#914;&#927;&#923;&#919;&#931;.pdf" TargetMode="External"/><Relationship Id="rId79" Type="http://schemas.openxmlformats.org/officeDocument/2006/relationships/hyperlink" Target="../&#935;&#929;&#919;&#924;&#913;&#932;&#927;&#916;&#927;&#932;&#927;&#933;&#924;&#917;&#925;&#913;%202014-2020/LEADER/2&#919;%20&#928;&#929;&#927;&#931;&#922;&#923;&#919;&#922;&#919;%20&#913;&#923;&#921;&#917;&#921;&#913;&#931;/&#928;&#929;&#927;&#932;&#913;&#931;&#917;&#921;&#931;/&#922;&#917;&#925;&#932;&#929;&#927;%20&#928;&#917;&#929;&#921;&#914;&#913;&#923;&#923;&#927;&#925;&#932;&#921;&#922;&#919;&#931;%20&#917;&#925;&#919;&#924;&#917;&#929;&#937;&#931;&#919;&#931;/&#927;&#916;-02%20-%20&#937;&#929;I&#924;&#913;&#925;&#931;&#919;%20&#931;&#935;&#917;&#916;&#921;&#913;&#931;&#924;&#927;&#931;%20&#933;&#923;&#927;&#928;&#927;&#921;&#919;&#931;&#919;&#931;/&#917;&#925;&#932;&#913;&#926;&#919;/&#913;&#928;&#927;&#934;&#913;&#931;&#919;%20&#917;&#925;&#932;&#913;&#926;&#919;&#931;.pdf" TargetMode="External"/><Relationship Id="rId102" Type="http://schemas.openxmlformats.org/officeDocument/2006/relationships/hyperlink" Target="../&#935;&#929;&#919;&#924;&#913;&#932;&#927;&#916;&#927;&#932;&#927;&#933;&#924;&#917;&#925;&#913;%202014-2020/&#932;&#927;&#924;&#917;&#913;&#922;&#913;/&#917;&#928;&#913;&#925;&#917;&#922;/&#928;&#929;&#927;&#932;&#913;&#931;&#919;%20&#914;&#921;&#914;&#923;&#921;&#927;&#920;&#919;&#922;&#919;/&#927;&#916;-02%20-%20&#937;&#929;I&#924;&#913;&#925;&#931;&#919;%20&#931;&#935;&#917;&#916;&#921;&#913;&#931;&#924;&#927;&#931;%20&#933;&#923;&#927;&#928;&#927;&#921;&#919;&#931;&#919;&#931;/&#917;&#925;&#932;&#913;&#926;&#919;/16279_06_06_2022%20&#913;&#928;&#927;&#934;&#913;&#931;&#919;%20&#917;&#925;&#932;&#913;&#926;&#919;&#931;.pdf" TargetMode="External"/><Relationship Id="rId5" Type="http://schemas.openxmlformats.org/officeDocument/2006/relationships/hyperlink" Target="../&#935;&#929;&#919;&#924;&#913;&#932;&#927;&#916;&#927;&#932;&#927;&#933;&#924;&#917;&#925;&#913;%202014-2020/&#928;&#917;&#928;%205/&#914;%20&#934;%20&#918;&#917;&#928;/&#927;&#916;-02%20-%20&#937;&#929;I&#924;&#913;&#925;&#931;&#919;%20&#931;&#935;&#917;&#916;&#921;&#913;&#931;&#924;&#927;&#931;%20&#933;&#923;&#927;&#928;&#927;&#921;&#919;&#931;&#919;&#931;/&#913;&#928;&#927;&#934;&#913;&#931;&#919;%20&#917;&#925;&#932;&#913;&#926;&#919;&#931;%205003811.pdf" TargetMode="External"/><Relationship Id="rId90" Type="http://schemas.openxmlformats.org/officeDocument/2006/relationships/hyperlink" Target="../&#935;&#929;&#919;&#924;&#913;&#932;&#927;&#916;&#927;&#932;&#927;&#933;&#924;&#917;&#925;&#913;%202014-2020/&#932;&#927;&#924;&#917;&#913;&#922;&#913;/&#928;&#913;&#913;/&#928;&#929;&#927;&#931;&#922;&#923;&#919;&#931;&#919;%20&#917;&#915;&#917;&#921;&#927;&#914;&#917;&#923;&#932;%202021/&#927;&#916;-02%20-%20&#937;&#929;I&#924;&#913;&#925;&#931;&#919;%20&#931;&#935;&#917;&#916;&#921;&#913;&#931;&#924;&#927;&#931;%20&#933;&#923;&#927;&#928;&#927;&#921;&#919;&#931;&#919;&#931;/&#928;&#929;&#927;&#932;&#913;&#931;&#919;/1.&#913;&#943;&#964;&#951;&#963;&#951;%20&#935;&#961;&#951;&#956;&#945;&#964;&#959;&#948;&#972;&#964;&#951;&#963;&#951;&#962;/1.%20&#913;&#921;&#932;&#919;&#931;&#919;%20&#931;&#932;&#919;&#929;&#921;&#926;&#919;&#931;%204.3.pdf" TargetMode="External"/><Relationship Id="rId95" Type="http://schemas.openxmlformats.org/officeDocument/2006/relationships/hyperlink" Target="../&#935;&#929;&#919;&#924;&#913;&#932;&#927;&#916;&#927;&#932;&#927;&#933;&#924;&#917;&#925;&#913;%202014-2020/&#928;&#917;&#928;%205/&#914;&#913;&#913;/&#922;&#913;&#932;&#913;&#929;&#932;&#921;&#931;&#919;/&#927;&#916;-02%20-%20&#937;&#929;I&#924;&#913;&#925;&#931;&#919;%20&#931;&#935;&#917;&#916;&#921;&#913;&#931;&#924;&#927;&#931;%20&#933;&#923;&#927;&#928;&#927;&#921;&#919;&#931;&#919;&#931;/&#917;&#925;&#932;&#913;&#926;&#919;/30815_13_10_2022%20&#917;&#925;&#932;&#913;&#926;&#919;%20&#931;&#933;&#924;&#914;&#927;&#933;&#923;&#917;&#933;&#932;&#921;&#922;&#919;.pdf" TargetMode="External"/><Relationship Id="rId22" Type="http://schemas.openxmlformats.org/officeDocument/2006/relationships/hyperlink" Target="../&#935;&#929;&#919;&#924;&#913;&#932;&#927;&#916;&#927;&#932;&#927;&#933;&#924;&#917;&#925;&#913;%202014-2020/&#928;&#917;&#928;%205/&#914;&#921;&#927;&#913;&#928;&#927;&#914;&#923;&#919;&#932;&#913;/&#927;&#916;-02%20-%20&#937;&#929;I&#924;&#913;&#925;&#931;&#919;%20&#931;&#935;&#917;&#916;&#921;&#913;&#931;&#924;&#927;&#931;%20&#933;&#923;&#927;&#928;&#927;&#921;&#919;&#931;&#919;&#931;/&#928;&#929;&#927;&#932;&#913;&#931;&#919;/2.%20&#932;&#949;&#967;&#957;&#953;&#954;&#972;%20&#916;&#949;&#955;&#964;&#943;&#959;%20&#928;&#961;&#940;&#958;&#951;&#962;%20(&#932;&#916;&#928;/&#933;&#928;&#927;&#914;&#923;&#919;&#920;&#917;&#925;%20&#932;&#916;&#928;_12072018.pdf" TargetMode="External"/><Relationship Id="rId27" Type="http://schemas.openxmlformats.org/officeDocument/2006/relationships/hyperlink" Target="../&#935;&#929;&#919;&#924;&#913;&#932;&#927;&#916;&#927;&#932;&#927;&#933;&#924;&#917;&#925;&#913;%202014-2020/&#928;&#917;&#928;%205/&#928;&#929;&#927;&#931;&#914;&#913;&#931;&#921;&#924;&#927;&#932;&#919;&#932;&#913;%20&#913;&#924;&#917;&#913;/&#927;&#916;-02%20-%20&#937;&#929;I&#924;&#913;&#925;&#931;&#919;%20&#931;&#935;&#917;&#916;&#921;&#913;&#931;&#924;&#927;&#931;%20&#933;&#923;&#927;&#928;&#927;&#921;&#919;&#931;&#919;&#931;/&#928;&#929;&#927;&#932;&#913;&#931;&#919;/2.%20&#932;&#949;&#967;&#957;&#953;&#954;&#972;%20&#916;&#949;&#955;&#964;&#943;&#959;%20&#928;&#961;&#940;&#958;&#951;&#962;%20(&#932;&#916;&#928;/&#932;&#916;&#928;%20&#928;&#929;&#927;&#932;&#913;&#931;&#919;&#931;.pdf" TargetMode="External"/><Relationship Id="rId43" Type="http://schemas.openxmlformats.org/officeDocument/2006/relationships/hyperlink" Target="../&#935;&#929;&#919;&#924;&#913;&#932;&#927;&#916;&#927;&#932;&#927;&#933;&#924;&#917;&#925;&#913;%202014-2020/LEADER/2&#919;%20&#928;&#929;&#927;&#931;&#922;&#923;&#919;&#922;&#919;%20&#913;&#923;&#921;&#917;&#921;&#913;&#931;/&#928;&#929;&#927;&#932;&#913;&#931;&#917;&#921;&#931;/&#922;&#917;&#925;&#932;&#929;&#927;%20&#928;&#917;&#929;&#921;&#914;&#913;&#923;&#923;&#927;&#925;&#932;&#921;&#922;&#919;&#931;%20&#917;&#925;&#919;&#924;&#917;&#929;&#937;&#931;&#919;&#931;/&#927;&#916;-02%20-%20&#937;&#929;I&#924;&#913;&#925;&#931;&#919;%20&#931;&#935;&#917;&#916;&#921;&#913;&#931;&#924;&#927;&#931;%20&#933;&#923;&#927;&#928;&#927;&#921;&#919;&#931;&#919;&#931;/&#917;&#925;&#932;&#913;&#926;&#919;/&#913;&#928;&#927;&#934;&#913;&#931;&#919;%20&#917;&#925;&#932;&#913;&#926;&#919;&#931;.pdf" TargetMode="External"/><Relationship Id="rId48" Type="http://schemas.openxmlformats.org/officeDocument/2006/relationships/hyperlink" Target="../&#935;&#929;&#919;&#924;&#913;&#932;&#927;&#916;&#927;&#932;&#927;&#933;&#924;&#917;&#925;&#913;%202014-2020/&#928;&#917;&#928;%205/&#917;&#925;&#917;&#929;&#915;&#917;&#921;&#913;&#922;&#917;&#931;%20&#913;&#925;&#913;&#914;&#913;&#920;&#924;&#921;&#931;&#917;&#921;&#931;/&#928;&#929;&#927;&#932;&#913;&#931;&#917;&#921;&#931;/&#915;&#933;&#924;&#925;&#913;&#931;&#921;&#927;%20&#923;&#917;&#933;&#922;&#927;&#928;&#919;&#915;&#919;&#931;/&#927;&#916;-02%20-%20&#937;&#929;I&#924;&#913;&#925;&#931;&#919;%20&#931;&#935;&#917;&#916;&#921;&#913;&#931;&#924;&#927;&#931;%20&#933;&#923;&#927;&#928;&#927;&#921;&#919;&#931;&#919;&#931;/&#928;&#929;&#927;&#932;&#913;&#931;&#919;/2.%20&#932;&#949;&#967;&#957;&#953;&#954;&#972;%20&#916;&#949;&#955;&#964;&#943;&#959;%20&#928;&#961;&#940;&#958;&#951;&#962;%20(&#932;&#916;&#928;/&#932;&#916;&#928;%20&#928;&#929;&#927;&#932;&#913;&#931;&#919;&#931;.pdf" TargetMode="External"/><Relationship Id="rId64" Type="http://schemas.openxmlformats.org/officeDocument/2006/relationships/hyperlink" Target="../&#935;&#929;&#919;&#924;&#913;&#932;&#927;&#916;&#927;&#932;&#927;&#933;&#924;&#917;&#925;&#913;%202014-2020/&#928;&#917;&#928;%205/&#917;&#925;&#917;&#929;&#915;&#917;&#921;&#913;&#922;&#917;&#931;%20&#913;&#925;&#913;&#914;&#913;&#920;&#924;&#921;&#931;&#917;&#921;&#931;/&#928;&#929;&#927;&#932;&#913;&#931;&#917;&#921;&#931;/&#924;&#913;&#933;&#929;&#927;&#916;&#917;&#925;&#916;&#929;&#921;/&#927;&#916;-02%20-%20&#937;&#929;I&#924;&#913;&#925;&#931;&#919;%20&#931;&#935;&#917;&#916;&#921;&#913;&#931;&#924;&#927;&#931;%20&#933;&#923;&#927;&#928;&#927;&#921;&#919;&#931;&#919;&#931;/&#917;&#925;&#932;&#913;&#926;&#919;/5067647%20A&#928;&#927;&#934;&#913;&#931;&#919;%20&#917;&#925;&#932;&#913;&#926;&#919;&#931;%20&#936;9&#937;07&#923;&#936;-97&#927;.pdf" TargetMode="External"/><Relationship Id="rId69" Type="http://schemas.openxmlformats.org/officeDocument/2006/relationships/hyperlink" Target="../&#935;&#929;&#919;&#924;&#913;&#932;&#927;&#916;&#927;&#932;&#927;&#933;&#924;&#917;&#925;&#913;%202014-2020/&#928;&#917;&#928;%205/&#917;&#925;&#917;&#929;&#915;&#917;&#921;&#913;&#922;&#917;&#931;%20&#913;&#925;&#913;&#914;&#913;&#920;&#924;&#921;&#931;&#917;&#921;&#931;/&#928;&#929;&#927;&#932;&#913;&#931;&#917;&#921;&#931;/11&#959;%20&#925;&#919;&#928;/&#927;&#916;-02%20-%20&#937;&#929;I&#924;&#913;&#925;&#931;&#919;%20&#931;&#935;&#917;&#916;&#921;&#913;&#931;&#924;&#927;&#931;%20&#933;&#923;&#927;&#928;&#927;&#921;&#919;&#931;&#919;&#931;/&#917;&#925;&#932;&#913;&#926;&#919;/5067700%20A&#928;&#927;&#934;&#913;&#931;&#919;%20&#917;&#925;&#932;&#913;&#926;&#919;&#931;%2096&#920;&#931;7&#923;&#936;-&#916;&#926;&#936;.pdf" TargetMode="External"/><Relationship Id="rId80" Type="http://schemas.openxmlformats.org/officeDocument/2006/relationships/hyperlink" Target="../&#935;&#929;&#919;&#924;&#913;&#932;&#927;&#916;&#927;&#932;&#927;&#933;&#924;&#917;&#925;&#913;%202014-2020/&#928;&#917;&#928;%205/&#928;&#929;&#927;&#924;&#919;&#920;&#917;&#921;&#913;%20&#913;&#924;&#917;&#913;%20BUS/&#927;&#916;-02%20-%20&#937;&#929;I&#924;&#913;&#925;&#931;&#919;%20&#931;&#935;&#917;&#916;&#921;&#913;&#931;&#924;&#927;&#931;%20&#933;&#923;&#927;&#928;&#927;&#921;&#919;&#931;&#919;&#931;/&#917;&#925;&#932;&#913;&#926;&#919;/&#917;&#925;&#932;&#913;&#926;&#919;%2015012021.pdf" TargetMode="External"/><Relationship Id="rId85" Type="http://schemas.openxmlformats.org/officeDocument/2006/relationships/hyperlink" Target="../&#935;&#929;&#919;&#924;&#913;&#932;&#927;&#916;&#927;&#932;&#927;&#933;&#924;&#917;&#925;&#913;%202014-2020/&#928;&#917;&#928;%205/&#914;&#913;&#913;/&#928;&#923;%20&#923;&#913;&#931;&#931;&#913;&#925;&#919;/&#925;&#917;&#913;%20&#928;&#929;&#927;&#932;&#913;&#931;&#919;/&#927;&#916;-02%20-%20&#937;&#929;I&#924;&#913;&#925;&#931;&#919;%20&#931;&#935;&#917;&#916;&#921;&#913;&#931;&#924;&#927;&#931;%20&#933;&#923;&#927;&#928;&#927;&#921;&#919;&#931;&#919;&#931;/&#913;&#928;&#927;&#934;&#913;&#931;&#919;%20&#917;&#925;&#932;&#913;&#926;&#919;&#931;/&#913;&#928;&#927;&#934;&#913;&#931;&#919;%20&#917;&#925;&#932;&#913;&#926;&#919;&#931;.pdf" TargetMode="External"/><Relationship Id="rId12" Type="http://schemas.openxmlformats.org/officeDocument/2006/relationships/hyperlink" Target="../&#935;&#929;&#919;&#924;&#913;&#932;&#927;&#916;&#927;&#932;&#927;&#933;&#924;&#917;&#925;&#913;%202014-2020/&#928;&#917;&#928;%205/&#914;%20&#934;%20&#918;&#917;&#928;/&#927;&#916;-02%20-%20&#937;&#929;I&#924;&#913;&#925;&#931;&#919;%20&#931;&#935;&#917;&#916;&#921;&#913;&#931;&#924;&#927;&#931;%20&#933;&#923;&#927;&#928;&#927;&#921;&#919;&#931;&#919;&#931;/&#928;&#929;&#927;&#932;&#913;&#931;&#919;/1.&#913;&#943;&#964;&#951;&#963;&#951;%20&#935;&#961;&#951;&#956;&#945;&#964;&#959;&#948;&#972;&#964;&#951;&#963;&#951;&#962;/&#913;&#921;&#932;&#919;&#931;&#919;%20&#935;&#929;&#919;&#924;&#913;&#932;&#927;&#916;&#927;&#932;&#919;&#931;&#919;&#931;%20&#931;&#933;&#931;&#932;&#919;&#924;&#913;.pdf" TargetMode="External"/><Relationship Id="rId17" Type="http://schemas.openxmlformats.org/officeDocument/2006/relationships/hyperlink" Target="../&#935;&#929;&#919;&#924;&#913;&#932;&#927;&#916;&#927;&#932;&#927;&#933;&#924;&#917;&#925;&#913;%202014-2020/&#928;&#917;&#928;%205/13o%20&#916;&#951;&#956;&#959;&#964;&#953;&#954;&#972;/&#927;&#916;-02%20-%20&#937;&#929;I&#924;&#913;&#925;&#931;&#919;%20&#931;&#935;&#917;&#916;&#921;&#913;&#931;&#924;&#927;&#931;%20&#933;&#923;&#927;&#928;&#927;&#921;&#919;&#931;&#919;&#931;/&#928;&#929;&#927;&#932;&#913;&#931;&#919;/1.&#913;&#943;&#964;&#951;&#963;&#951;%20&#935;&#961;&#951;&#956;&#945;&#964;&#959;&#948;&#972;&#964;&#951;&#963;&#951;&#962;/&#913;&#921;&#932;&#919;&#931;&#919;%20&#935;&#929;&#919;&#924;&#913;&#932;&#927;&#916;&#927;&#932;&#919;&#931;&#919;&#931;.pdf" TargetMode="External"/><Relationship Id="rId33" Type="http://schemas.openxmlformats.org/officeDocument/2006/relationships/hyperlink" Target="../&#935;&#929;&#919;&#924;&#913;&#932;&#927;&#916;&#927;&#932;&#927;&#933;&#924;&#917;&#925;&#913;%202014-2020/LEADER/1H%20PROSKLHSH/&#928;&#929;&#927;&#932;&#913;&#931;&#917;&#921;&#931;/&#928;&#959;&#955;&#953;&#964;&#953;&#963;&#964;&#953;&#954;&#972;%20&#923;&#949;&#965;&#954;&#972;&#946;&#961;&#965;&#963;&#951;&#962;/&#927;&#916;-02%20-%20&#937;&#929;I&#924;&#913;&#925;&#931;&#919;%20&#931;&#935;&#917;&#916;&#921;&#913;&#931;&#924;&#927;&#931;%20&#933;&#923;&#927;&#928;&#927;&#921;&#919;&#931;&#919;&#931;/&#928;&#929;&#927;&#932;&#913;&#931;&#919;/1.%20&#913;&#943;&#964;&#951;&#963;&#951;%20&#963;&#964;&#942;&#961;&#953;&#958;&#951;&#962;/RDIIS_report%20(6).pdf" TargetMode="External"/><Relationship Id="rId38" Type="http://schemas.openxmlformats.org/officeDocument/2006/relationships/hyperlink" Target="../&#935;&#929;&#919;&#924;&#913;&#932;&#927;&#916;&#927;&#932;&#927;&#933;&#924;&#917;&#925;&#913;%202014-2020/&#928;&#917;&#928;%205/&#913;&#932;&#924;&#927;&#931;&#934;&#913;&#921;&#929;&#921;&#922;&#919;%20&#929;&#933;&#928;&#913;&#925;&#931;&#919;/&#927;&#916;-02%20-%20&#937;&#929;I&#924;&#913;&#925;&#931;&#919;%20&#931;&#935;&#917;&#916;&#921;&#913;&#931;&#924;&#927;&#931;%20&#933;&#923;&#927;&#928;&#927;&#921;&#919;&#931;&#919;&#931;/&#928;&#929;&#927;&#932;&#913;&#931;&#919;/2.%20&#932;&#949;&#967;&#957;&#953;&#954;&#972;%20&#916;&#949;&#955;&#964;&#943;&#959;%20&#928;&#961;&#940;&#958;&#951;&#962;%20(&#932;&#916;&#928;/&#913;&#929;&#935;&#921;&#922;&#927;%20&#932;&#916;&#928;.pdf" TargetMode="External"/><Relationship Id="rId59" Type="http://schemas.openxmlformats.org/officeDocument/2006/relationships/hyperlink" Target="../&#935;&#929;&#919;&#924;&#913;&#932;&#927;&#916;&#927;&#932;&#927;&#933;&#924;&#917;&#925;&#913;%202014-2020/&#928;&#917;&#928;%205/ROMA/&#927;&#916;-02%20-%20&#937;&#929;I&#924;&#913;&#925;&#931;&#919;%20&#931;&#935;&#917;&#916;&#921;&#913;&#931;&#924;&#927;&#931;%20&#933;&#923;&#927;&#928;&#927;&#921;&#919;&#931;&#919;&#931;/&#917;&#925;&#932;&#913;&#926;&#919;/&#913;&#928;&#927;&#934;&#913;&#931;&#919;%20&#917;&#925;&#932;&#913;&#926;&#919;&#931;.pdf" TargetMode="External"/><Relationship Id="rId103" Type="http://schemas.openxmlformats.org/officeDocument/2006/relationships/hyperlink" Target="../&#935;&#929;&#919;&#924;&#913;&#932;&#927;&#916;&#927;&#932;&#927;&#933;&#924;&#917;&#925;&#913;%202014-2020/&#928;&#917;&#928;%205/&#928;&#929;&#927;&#924;&#919;&#920;&#917;&#921;&#913;%20&#922;&#921;&#925;&#919;&#932;&#919;&#931;%20&#917;&#922;&#920;&#917;&#931;&#921;&#913;&#922;&#905;&#931;%20&#924;&#927;&#925;&#913;&#916;&#913;&#931;/&#927;&#916;-02%20-%20&#937;&#929;I&#924;&#913;&#925;&#931;&#919;%20&#931;&#935;&#917;&#916;&#921;&#913;&#931;&#924;&#927;&#931;%20&#933;&#923;&#927;&#928;&#927;&#921;&#919;&#931;&#919;&#931;/&#917;&#925;&#932;&#913;&#926;&#919;/34184_14_11_2022%20&#913;&#928;&#927;&#934;&#913;&#931;&#919;%20&#917;&#925;&#932;&#913;&#926;&#919;&#931;%20&#922;&#921;&#925;&#919;&#932;&#919;%20&#917;&#922;&#920;%20&#924;&#927;&#925;&#913;&#916;&#913;.pdf" TargetMode="External"/><Relationship Id="rId108" Type="http://schemas.openxmlformats.org/officeDocument/2006/relationships/printerSettings" Target="../printerSettings/printerSettings3.bin"/><Relationship Id="rId20" Type="http://schemas.openxmlformats.org/officeDocument/2006/relationships/hyperlink" Target="../&#935;&#929;&#919;&#924;&#913;&#932;&#927;&#916;&#927;&#932;&#927;&#933;&#924;&#917;&#925;&#913;%202014-2020/&#928;&#917;&#928;%205/15&#959;%20&#925;&#951;&#960;&#953;&#945;&#947;&#969;&#947;&#949;&#943;&#959;%20(&#922;&#923;&#917;&#921;&#916;&#919;)/&#913;&#928;&#927;&#934;&#913;&#931;&#917;&#921;&#931;%20&#917;&#925;&#932;&#913;&#926;&#919;&#931;/7595_07_03_2018%20&#913;&#928;&#927;&#934;&#913;&#931;&#919;%20&#917;&#925;&#932;&#913;&#926;&#919;&#931;%2015&#959;%20&#925;&#919;&#928;&#921;&#913;&#915;&#937;&#915;&#917;&#921;&#927;.pdf" TargetMode="External"/><Relationship Id="rId41" Type="http://schemas.openxmlformats.org/officeDocument/2006/relationships/hyperlink" Target="../&#935;&#929;&#919;&#924;&#913;&#932;&#927;&#916;&#927;&#932;&#927;&#933;&#924;&#917;&#925;&#913;%202014-2020/&#928;&#917;&#928;%205/SMART%20CITY/&#927;&#916;-02%20-%20&#937;&#929;I&#924;&#913;&#925;&#931;&#919;%20&#931;&#935;&#917;&#916;&#921;&#913;&#931;&#924;&#927;&#931;%20&#933;&#923;&#927;&#928;&#927;&#921;&#919;&#931;&#919;&#931;/&#928;&#929;&#927;&#932;&#913;&#931;&#919;/2.%20&#932;&#949;&#967;&#957;&#953;&#954;&#972;%20&#916;&#949;&#955;&#964;&#943;&#959;%20&#928;&#961;&#940;&#958;&#951;&#962;%20(&#932;&#916;&#928;/&#932;&#916;&#928;%20&#928;&#929;&#927;&#932;&#913;&#931;&#919;&#931;_mobile.pdf" TargetMode="External"/><Relationship Id="rId54" Type="http://schemas.openxmlformats.org/officeDocument/2006/relationships/hyperlink" Target="../&#935;&#929;&#919;&#924;&#913;&#932;&#927;&#916;&#927;&#932;&#927;&#933;&#924;&#917;&#925;&#913;%202014-2020/&#928;&#917;&#928;%205/ROMA/&#927;&#916;-02%20-%20&#937;&#929;I&#924;&#913;&#925;&#931;&#919;%20&#931;&#935;&#917;&#916;&#921;&#913;&#931;&#924;&#927;&#931;%20&#933;&#923;&#927;&#928;&#927;&#921;&#919;&#931;&#919;&#931;/&#928;&#929;&#927;&#932;&#913;&#931;&#919;/2.%20&#932;&#949;&#967;&#957;&#953;&#954;&#972;%20&#916;&#949;&#955;&#964;&#943;&#959;%20&#928;&#961;&#940;&#958;&#951;&#962;%20(&#932;&#916;&#928;/&#932;&#916;&#928;%2019_09_2020.pdf" TargetMode="External"/><Relationship Id="rId62" Type="http://schemas.openxmlformats.org/officeDocument/2006/relationships/hyperlink" Target="../&#935;&#929;&#919;&#924;&#913;&#932;&#927;&#916;&#927;&#932;&#927;&#933;&#924;&#917;&#925;&#913;%202014-2020/&#928;&#917;&#928;%205/&#916;&#919;&#928;&#917;&#920;&#917;/&#927;&#916;-02%20-%20&#937;&#929;I&#924;&#913;&#925;&#931;&#919;%20&#931;&#935;&#917;&#916;&#921;&#913;&#931;&#924;&#927;&#931;%20&#933;&#923;&#927;&#928;&#927;&#921;&#919;&#931;&#919;&#931;/&#928;&#929;&#927;&#932;&#913;&#931;&#919;/2.%20&#932;&#949;&#967;&#957;&#953;&#954;&#972;%20&#916;&#949;&#955;&#964;&#943;&#959;%20&#928;&#961;&#940;&#958;&#951;&#962;%20(&#932;&#916;&#928;/&#932;&#916;&#928;%2023122020.pdf" TargetMode="External"/><Relationship Id="rId70" Type="http://schemas.openxmlformats.org/officeDocument/2006/relationships/hyperlink" Target="../&#935;&#929;&#919;&#924;&#913;&#932;&#927;&#916;&#927;&#932;&#927;&#933;&#924;&#917;&#925;&#913;%202014-2020/&#928;&#917;&#928;%205/&#917;&#925;&#917;&#929;&#915;&#917;&#921;&#913;&#922;&#917;&#931;%20&#913;&#925;&#913;&#914;&#913;&#920;&#924;&#921;&#931;&#917;&#921;&#931;/&#928;&#929;&#927;&#932;&#913;&#931;&#917;&#921;&#931;/7&#959;%20&#916;&#919;&#924;&#927;&#932;&#921;&#922;&#927;/&#927;&#916;-02%20-%20&#937;&#929;I&#924;&#913;&#925;&#931;&#919;%20&#931;&#935;&#917;&#916;&#921;&#913;&#931;&#924;&#927;&#931;%20&#933;&#923;&#927;&#928;&#927;&#921;&#919;&#931;&#919;&#931;/&#917;&#925;&#932;&#913;&#926;&#919;/5068830%20&#913;&#928;&#927;&#934;&#913;&#931;&#919;%20&#917;&#925;&#932;&#913;&#926;&#919;&#931;%209&#921;&#918;07&#923;&#936;-&#913;&#936;3.pdf" TargetMode="External"/><Relationship Id="rId75" Type="http://schemas.openxmlformats.org/officeDocument/2006/relationships/hyperlink" Target="../&#935;&#929;&#919;&#924;&#913;&#932;&#927;&#916;&#927;&#932;&#927;&#933;&#924;&#917;&#925;&#913;%202014-2020/&#928;&#917;&#928;%205/&#928;&#923;&#919;&#924;&#924;&#933;&#929;&#921;&#922;&#913;%20&#934;&#913;&#921;&#925;&#927;&#924;&#917;&#925;&#913;/&#927;&#916;-02%20-%20&#937;&#929;I&#924;&#913;&#925;&#931;&#919;%20&#931;&#935;&#917;&#916;&#921;&#913;&#931;&#924;&#927;&#931;%20&#933;&#923;&#927;&#928;&#927;&#921;&#919;&#931;&#919;&#931;/&#917;&#925;&#932;&#913;&#926;&#919;/21803_12_08_2021%20&#913;&#928;&#927;&#934;&#913;&#931;&#919;%20&#917;&#925;&#932;&#913;&#926;&#919;&#931;%20&#913;&#925;&#932;%20&#934;&#933;&#931;%20&#934;&#913;&#921;&#925;.pdf" TargetMode="External"/><Relationship Id="rId83" Type="http://schemas.openxmlformats.org/officeDocument/2006/relationships/hyperlink" Target="../&#935;&#929;&#919;&#924;&#913;&#932;&#927;&#916;&#927;&#932;&#927;&#933;&#924;&#917;&#925;&#913;%202014-2020/&#928;&#917;&#928;%205/&#927;&#935;&#917;/&#934;&#937;&#932;&#921;&#931;&#924;&#927;&#931;/1&#919;%20&#928;&#929;&#927;&#932;&#913;&#931;&#919;/&#927;&#916;-02%20-%20&#937;&#929;I&#924;&#913;&#925;&#931;&#919;%20&#931;&#935;&#917;&#916;&#921;&#913;&#931;&#924;&#927;&#931;%20&#933;&#923;&#927;&#928;&#927;&#921;&#919;&#931;&#919;&#931;/&#928;&#929;&#927;&#932;&#913;&#931;&#919;/2.%20&#932;&#949;&#967;&#957;&#953;&#954;&#972;%20&#916;&#949;&#955;&#964;&#943;&#959;%20&#928;&#961;&#940;&#958;&#951;&#962;%20(&#932;&#916;&#928;/&#932;&#916;&#928;%20&#928;&#929;&#927;&#932;&#913;&#931;&#919;&#931;.pdf" TargetMode="External"/><Relationship Id="rId88" Type="http://schemas.openxmlformats.org/officeDocument/2006/relationships/hyperlink" Target="../&#935;&#929;&#919;&#924;&#913;&#932;&#927;&#916;&#927;&#932;&#927;&#933;&#924;&#917;&#925;&#913;%202014-2020/&#928;&#917;&#928;%205/&#914;&#913;&#913;/&#922;&#913;&#932;&#913;&#929;&#932;&#921;&#931;&#919;/&#927;&#916;-02%20-%20&#937;&#929;I&#924;&#913;&#925;&#931;&#919;%20&#931;&#935;&#917;&#916;&#921;&#913;&#931;&#924;&#927;&#931;%20&#933;&#923;&#927;&#928;&#927;&#921;&#919;&#931;&#919;&#931;/&#928;&#929;&#927;&#932;&#913;&#931;&#919;/2.%20&#932;&#949;&#967;&#957;&#953;&#954;&#972;%20&#916;&#949;&#955;&#964;&#943;&#959;%20&#928;&#961;&#940;&#958;&#951;&#962;%20(&#932;&#916;&#928;/report_323731.pdf" TargetMode="External"/><Relationship Id="rId91" Type="http://schemas.openxmlformats.org/officeDocument/2006/relationships/hyperlink" Target="../&#935;&#929;&#919;&#924;&#913;&#932;&#927;&#916;&#927;&#932;&#927;&#933;&#924;&#917;&#925;&#913;%202014-2020/&#932;&#927;&#924;&#917;&#913;&#922;&#913;/&#928;&#929;&#913;&#931;&#921;&#925;&#927;%20&#932;&#913;&#924;&#917;&#921;&#927;/&#922;&#927;&#921;&#925;&#927;&#935;&#929;&#919;&#931;&#932;&#927;&#921;%20&amp;%20&#922;&#927;&#921;&#925;&#927;&#934;&#917;&#923;&#917;&#921;&#931;%20&#935;&#937;&#929;&#927;&#921;/&#931;&#933;&#924;&#928;&#923;&#919;&#929;&#937;&#924;&#913;&#932;&#921;&#922;&#913;/SDIMOS_SYMV22071208021.pdf" TargetMode="External"/><Relationship Id="rId96" Type="http://schemas.openxmlformats.org/officeDocument/2006/relationships/hyperlink" Target="../&#935;&#929;&#919;&#924;&#913;&#932;&#927;&#916;&#927;&#932;&#927;&#933;&#924;&#917;&#925;&#913;%202014-2020/&#932;&#927;&#924;&#917;&#913;&#922;&#913;/&#928;&#929;&#913;&#931;&#921;&#925;&#927;%20&#932;&#913;&#924;&#917;&#921;&#927;/&#917;&#922;&#928;&#927;&#924;&#928;&#917;&#931;%20CO2/&#931;&#916;&#913;&#917;&#922;/&#917;&#925;&#932;&#913;&#926;&#919;/&#904;&#957;&#964;&#945;&#958;&#951;%20&#941;&#961;&#947;&#969;&#957;%20&#916;.%20&#922;&#959;&#950;&#940;&#957;&#951;&#962;.pdf" TargetMode="External"/><Relationship Id="rId1" Type="http://schemas.openxmlformats.org/officeDocument/2006/relationships/hyperlink" Target="../&#935;&#929;&#919;&#924;&#913;&#932;&#927;&#916;&#927;&#932;&#927;&#933;&#924;&#917;&#925;&#913;%202014-2020/&#928;&#917;&#928;%205/&#917;&#922;&#913;&#914;/&#927;&#916;-02%20-%20&#937;&#929;I&#924;&#913;&#925;&#931;&#919;%20&#931;&#935;&#917;&#916;&#921;&#913;&#931;&#924;&#927;&#931;%20&#933;&#923;&#927;&#928;&#927;&#921;&#919;&#931;&#919;&#931;/9.1.1.01-1-%20&#917;&#922;&#913;&#914;%20-%20&#928;&#929;&#927;&#931;&#922;&#923;&#919;&#931;&#919;/01.4%20&#913;&#916;&#913;%2074&#923;&#937;7&#923;&#936;-9&#929;&#936;%20proskili.pdf" TargetMode="External"/><Relationship Id="rId6" Type="http://schemas.openxmlformats.org/officeDocument/2006/relationships/hyperlink" Target="../&#935;&#929;&#919;&#924;&#913;&#932;&#927;&#916;&#927;&#932;&#927;&#933;&#924;&#917;&#925;&#913;%202014-2020/&#928;&#917;&#928;%205/&#922;&#917;&#925;&#932;&#929;&#913;%20&#922;&#927;&#921;&#925;&#927;&#932;&#919;&#932;&#913;&#931;/&#927;&#916;-03%20-%20&#927;&#916;-05%20&#933;&#923;&#927;&#928;&#927;&#921;&#919;&#931;&#919;-&#928;&#913;&#929;&#913;&#922;&#927;&#923;&#927;&#933;&#920;&#919;&#931;&#919;/57827-07.12.2016%20&#917;&#925;&#932;&#913;&#926;&#919;%20&#922;&#917;&#925;&#932;&#929;&#927;%20&#922;&#927;&#921;&#925;&#927;&#932;&#919;&#932;&#913;&#931;.pdf" TargetMode="External"/><Relationship Id="rId15" Type="http://schemas.openxmlformats.org/officeDocument/2006/relationships/hyperlink" Target="../&#935;&#929;&#919;&#924;&#913;&#932;&#927;&#916;&#927;&#932;&#927;&#933;&#924;&#917;&#925;&#913;%202014-2020/&#928;&#917;&#928;%205/15&#959;%20&#925;&#951;&#960;&#953;&#945;&#947;&#969;&#947;&#949;&#943;&#959;%20(&#922;&#923;&#917;&#921;&#916;&#919;)/&#927;&#916;-02%20-%20&#937;&#929;I&#924;&#913;&#925;&#931;&#919;%20&#931;&#935;&#917;&#916;&#921;&#913;&#931;&#924;&#927;&#931;%20&#933;&#923;&#927;&#928;&#927;&#921;&#919;&#931;&#919;&#931;/&#928;&#929;&#927;&#932;&#913;&#931;&#919;/1.&#913;&#943;&#964;&#951;&#963;&#951;%20&#935;&#961;&#951;&#956;&#945;&#964;&#959;&#948;&#972;&#964;&#951;&#963;&#951;&#962;/&#913;&#921;&#932;&#919;&#931;&#919;%20&#935;&#929;&#919;&#924;&#913;&#932;&#927;&#916;&#927;&#932;&#919;&#931;&#919;&#931;.pdf" TargetMode="External"/><Relationship Id="rId23" Type="http://schemas.openxmlformats.org/officeDocument/2006/relationships/hyperlink" Target="../&#935;&#929;&#919;&#924;&#913;&#932;&#927;&#916;&#927;&#932;&#927;&#933;&#924;&#917;&#925;&#913;%202014-2020/&#928;&#917;&#928;%205/&#928;&#929;&#927;&#931;&#922;&#923;&#919;&#931;&#919;%2059%20%20&#913;&#928;&#913;&#931;&#935;&#927;&#923;&#919;&#931;&#919;/&#927;&#916;-02%20-%20&#937;&#929;I&#924;&#913;&#925;&#931;&#919;%20&#931;&#935;&#917;&#916;&#921;&#913;&#931;&#924;&#927;&#931;%20&#933;&#923;&#927;&#928;&#927;&#921;&#919;&#931;&#919;&#931;/&#928;&#929;&#927;&#932;&#913;&#931;&#919;/2.%20&#932;&#949;&#967;&#957;&#953;&#954;&#972;%20&#916;&#949;&#955;&#964;&#943;&#959;%20&#928;&#961;&#940;&#958;&#951;&#962;%20(&#932;&#916;&#928;/&#932;&#916;&#928;%20&#933;&#928;&#927;&#914;&#927;&#923;&#919;&#931;%2024072018.pdf" TargetMode="External"/><Relationship Id="rId28" Type="http://schemas.openxmlformats.org/officeDocument/2006/relationships/hyperlink" Target="../&#935;&#929;&#919;&#924;&#913;&#932;&#927;&#916;&#927;&#932;&#927;&#933;&#924;&#917;&#925;&#913;%202014-2020/LEADER/1H%20PROSKLHSH/&#928;&#929;&#927;&#932;&#913;&#931;&#917;&#921;&#931;/&#960;&#961;&#959;&#956;&#942;&#952;&#949;&#953;&#945;%20&#965;&#960;&#972;&#947;&#949;&#953;&#969;&#957;%20ELIMEIA/&#927;&#916;-02%20-%20&#937;&#929;I&#924;&#913;&#925;&#931;&#919;%20&#931;&#935;&#917;&#916;&#921;&#913;&#931;&#924;&#927;&#931;%20&#933;&#923;&#927;&#928;&#927;&#921;&#919;&#931;&#919;&#931;/&#928;&#929;&#927;&#932;&#913;&#931;&#919;/1.%20&#913;&#943;&#964;&#951;&#963;&#951;%20&#963;&#964;&#942;&#961;&#953;&#958;&#951;&#962;/RDIIS_report.pdf" TargetMode="External"/><Relationship Id="rId36" Type="http://schemas.openxmlformats.org/officeDocument/2006/relationships/hyperlink" Target="../&#935;&#929;&#919;&#924;&#913;&#932;&#927;&#916;&#927;&#932;&#927;&#933;&#924;&#917;&#925;&#913;%202014-2020/LEADER/1H%20PROSKLHSH/&#928;&#929;&#927;&#932;&#913;&#931;&#917;&#921;&#931;/&#913;&#947;&#943;&#945;%20&#928;&#945;&#961;&#945;&#963;&#954;&#949;&#965;&#942;/&#927;&#916;-02%20-%20&#937;&#929;I&#924;&#913;&#925;&#931;&#919;%20&#931;&#935;&#917;&#916;&#921;&#913;&#931;&#924;&#927;&#931;%20&#933;&#923;&#927;&#928;&#927;&#921;&#919;&#931;&#919;&#931;/&#917;&#925;&#932;&#913;&#926;&#919;/&#913;&#928;&#927;&#934;&#913;&#931;&#919;%20&#917;&#925;&#932;&#913;&#926;&#919;&#931;%2019.2.4.3%206&#918;7&#927;7&#923;&#936;-99&#928;-1.pdf" TargetMode="External"/><Relationship Id="rId49" Type="http://schemas.openxmlformats.org/officeDocument/2006/relationships/hyperlink" Target="../&#935;&#929;&#919;&#924;&#913;&#932;&#927;&#916;&#927;&#932;&#927;&#933;&#924;&#917;&#925;&#913;%202014-2020/&#928;&#917;&#928;%205/&#917;&#925;&#917;&#929;&#915;&#917;&#921;&#913;&#922;&#917;&#931;%20&#913;&#925;&#913;&#914;&#913;&#920;&#924;&#921;&#931;&#917;&#921;&#931;/&#928;&#929;&#927;&#932;&#913;&#931;&#917;&#921;&#931;/&#913;&#921;&#913;&#925;&#919;/&#927;&#916;-02%20-%20&#937;&#929;I&#924;&#913;&#925;&#931;&#919;%20&#931;&#935;&#917;&#916;&#921;&#913;&#931;&#924;&#927;&#931;%20&#933;&#923;&#927;&#928;&#927;&#921;&#919;&#931;&#919;&#931;/&#928;&#929;&#927;&#932;&#913;&#931;&#919;/2.%20&#932;&#949;&#967;&#957;&#953;&#954;&#972;%20&#916;&#949;&#955;&#964;&#943;&#959;%20&#928;&#961;&#940;&#958;&#951;&#962;%20(&#932;&#916;&#928;/&#932;&#916;&#928;%20&#928;&#929;&#927;&#932;&#913;&#931;&#919;&#931;.pdf" TargetMode="External"/><Relationship Id="rId57" Type="http://schemas.openxmlformats.org/officeDocument/2006/relationships/hyperlink" Target="../&#935;&#929;&#919;&#924;&#913;&#932;&#927;&#916;&#927;&#932;&#927;&#933;&#924;&#917;&#925;&#913;%202014-2020/&#928;&#917;&#928;%205/&#916;&#927;&#924;&#919;%20&#922;&#916;&#913;&#924;%20&#913;&#924;&#917;&#913;%20&#918;&#917;&#928;/&#927;&#916;-02%20-%20&#937;&#929;I&#924;&#913;&#925;&#931;&#919;%20&#931;&#935;&#917;&#916;&#921;&#913;&#931;&#924;&#927;&#931;%20&#933;&#923;&#927;&#928;&#927;&#921;&#919;&#931;&#919;&#931;/&#928;&#929;&#927;&#932;&#913;&#931;&#919;/2.%20&#932;&#949;&#967;&#957;&#953;&#954;&#972;%20&#916;&#949;&#955;&#964;&#943;&#959;%20&#928;&#961;&#940;&#958;&#951;&#962;%20(&#932;&#916;&#928;/&#932;&#916;&#928;%2002_10_2020.pdf" TargetMode="External"/><Relationship Id="rId106" Type="http://schemas.openxmlformats.org/officeDocument/2006/relationships/hyperlink" Target="../&#935;&#929;&#919;&#924;&#913;&#932;&#927;&#916;&#927;&#932;&#927;&#933;&#924;&#917;&#925;&#913;%202014-2020/&#932;&#927;&#924;&#917;&#913;&#922;&#913;/&#928;&#929;&#913;&#931;&#921;&#925;&#927;%20&#932;&#913;&#924;&#917;&#921;&#927;/&#917;&#922;&#928;&#927;&#924;&#928;&#917;&#931;%20CO2/&#928;&#953;&#955;&#959;&#964;&#953;&#954;&#941;&#962;%20&#948;&#961;&#940;&#963;&#949;&#953;&#962;/&#913;&#928;&#927;&#934;&#913;&#931;&#919;%20&#917;&#925;&#932;&#913;&#926;&#919;/&#936;&#915;&#917;846&#936;844-&#936;3&#925;.pdf" TargetMode="External"/><Relationship Id="rId10" Type="http://schemas.openxmlformats.org/officeDocument/2006/relationships/hyperlink" Target="../&#935;&#929;&#919;&#924;&#913;&#932;&#927;&#916;&#927;&#932;&#927;&#933;&#924;&#917;&#925;&#913;%202014-2020/&#928;&#917;&#928;%205/&#926;&#917;&#925;&#937;&#925;&#913;&#931;/&#927;&#916;-02-&#937;&#929;&#921;&#924;&#913;&#925;&#931;&#919;%20&#931;&#935;&#917;&#916;&#921;&#913;&#931;&#924;&#927;&#931;/&#928;&#929;&#927;&#932;&#913;&#931;&#919;/01.%20&#913;&#921;&#932;&#919;&#931;&#919;/7008-23.02.2017%20&#913;&#921;&#932;&#919;&#924;&#913;%20&#935;&#929;&#919;&#924;&#913;&#932;&#927;&#916;&#927;&#932;&#919;&#931;&#919;&#931;%20&#926;&#917;&#925;&#937;&#925;&#913;&#931;.pdf" TargetMode="External"/><Relationship Id="rId31" Type="http://schemas.openxmlformats.org/officeDocument/2006/relationships/hyperlink" Target="../&#935;&#929;&#919;&#924;&#913;&#932;&#927;&#916;&#927;&#932;&#927;&#933;&#924;&#917;&#925;&#913;%202014-2020/LEADER/1H%20PROSKLHSH/&#928;&#929;&#927;&#932;&#913;&#931;&#917;&#921;&#931;/&#923;&#943;&#945;&#960;&#949;&#953;&#959;/&#927;&#916;-02%20-%20&#937;&#929;I&#924;&#913;&#925;&#931;&#919;%20&#931;&#935;&#917;&#916;&#921;&#913;&#931;&#924;&#927;&#931;%20&#933;&#923;&#927;&#928;&#927;&#921;&#919;&#931;&#919;&#931;/&#928;&#929;&#927;&#932;&#913;&#931;&#919;/1.%20&#913;&#943;&#964;&#951;&#963;&#951;%20&#963;&#964;&#942;&#961;&#953;&#958;&#951;&#962;/RDIIS_report%20(1).pdf" TargetMode="External"/><Relationship Id="rId44" Type="http://schemas.openxmlformats.org/officeDocument/2006/relationships/hyperlink" Target="../&#935;&#929;&#919;&#924;&#913;&#932;&#927;&#916;&#927;&#932;&#927;&#933;&#924;&#917;&#925;&#913;%202014-2020/LEADER/2&#919;%20&#928;&#929;&#927;&#931;&#922;&#923;&#919;&#922;&#919;%20&#913;&#923;&#921;&#917;&#921;&#913;&#931;/&#928;&#929;&#927;&#932;&#913;&#931;&#917;&#921;&#931;/&#931;&#932;&#913;&#915;&#927;&#925;&#913;/&#927;&#916;-02%20-%20&#937;&#929;I&#924;&#913;&#925;&#931;&#919;%20&#931;&#935;&#917;&#916;&#921;&#913;&#931;&#924;&#927;&#931;%20&#933;&#923;&#927;&#928;&#927;&#921;&#919;&#931;&#919;&#931;/&#928;&#929;&#927;&#932;&#913;&#931;&#919;/2.%20&#932;&#949;&#967;&#957;&#953;&#954;&#972;%20&#916;&#949;&#955;&#964;&#943;&#959;%20&#928;&#961;&#940;&#958;&#951;&#962;%20(&#932;&#916;&#928;/&#932;&#916;&#928;%20&#928;&#929;&#927;&#932;&#913;&#931;&#919;&#931;.pdf" TargetMode="External"/><Relationship Id="rId52" Type="http://schemas.openxmlformats.org/officeDocument/2006/relationships/hyperlink" Target="../&#935;&#929;&#919;&#924;&#913;&#932;&#927;&#916;&#927;&#932;&#927;&#933;&#924;&#917;&#925;&#913;%202014-2020/&#928;&#917;&#928;%205/&#917;&#925;&#917;&#929;&#915;&#917;&#921;&#913;&#922;&#917;&#931;%20&#913;&#925;&#913;&#914;&#913;&#920;&#924;&#921;&#931;&#917;&#921;&#931;/&#928;&#929;&#927;&#932;&#913;&#931;&#917;&#921;&#931;/6&#959;%20&#916;&#919;&#924;&#927;&#932;&#922;&#927;/&#927;&#916;-02%20-%20&#937;&#929;I&#924;&#913;&#925;&#931;&#919;%20&#931;&#935;&#917;&#916;&#921;&#913;&#931;&#924;&#927;&#931;%20&#933;&#923;&#927;&#928;&#927;&#921;&#919;&#931;&#919;&#931;/&#928;&#929;&#927;&#932;&#913;&#931;&#919;/2.%20&#932;&#949;&#967;&#957;&#953;&#954;&#972;%20&#916;&#949;&#955;&#964;&#943;&#959;%20&#928;&#961;&#940;&#958;&#951;&#962;%20(&#932;&#916;&#928;/&#932;&#916;&#928;%20&#928;&#929;&#927;&#932;&#913;&#931;&#919;&#931;.pdf" TargetMode="External"/><Relationship Id="rId60" Type="http://schemas.openxmlformats.org/officeDocument/2006/relationships/hyperlink" Target="../&#935;&#929;&#919;&#924;&#913;&#932;&#927;&#916;&#927;&#932;&#927;&#933;&#924;&#917;&#925;&#913;%202014-2020/&#922;&#913;&#928;&#917;%20-%20&#917;&#927;&#935;/&#927;&#916;-02%20-%20&#937;&#929;I&#924;&#913;&#925;&#931;&#919;%20&#931;&#935;&#917;&#916;&#921;&#913;&#931;&#924;&#927;&#931;%20&#933;&#923;&#927;&#928;&#927;&#921;&#919;&#931;&#919;&#931;/&#928;&#929;&#927;&#932;&#913;&#931;&#919;/2.%20&#932;&#949;&#967;&#957;&#953;&#954;&#972;%20&#916;&#949;&#955;&#964;&#943;&#959;%20&#928;&#961;&#940;&#958;&#951;&#962;%20(&#932;&#916;&#928;/&#932;&#916;&#928;%20&#928;&#929;&#927;&#932;&#913;&#931;&#919;&#931;.pdf" TargetMode="External"/><Relationship Id="rId65" Type="http://schemas.openxmlformats.org/officeDocument/2006/relationships/hyperlink" Target="../&#935;&#929;&#919;&#924;&#913;&#932;&#927;&#916;&#927;&#932;&#927;&#933;&#924;&#917;&#925;&#913;%202014-2020/&#928;&#917;&#928;%205/&#917;&#925;&#917;&#929;&#915;&#917;&#921;&#913;&#922;&#917;&#931;%20&#913;&#925;&#913;&#914;&#913;&#920;&#924;&#921;&#931;&#917;&#921;&#931;/&#928;&#929;&#927;&#932;&#913;&#931;&#917;&#921;&#931;/&#916;&#931;%20&#922;&#927;&#921;&#923;&#937;&#925;/&#927;&#916;-02%20-%20&#937;&#929;I&#924;&#913;&#925;&#931;&#919;%20&#931;&#935;&#917;&#916;&#921;&#913;&#931;&#924;&#927;&#931;%20&#933;&#923;&#927;&#928;&#927;&#921;&#919;&#931;&#919;&#931;/&#917;&#925;&#932;&#913;&#926;&#919;/5067844%20&#913;&#928;&#927;&#934;&#913;&#931;&#919;%20&#917;&#925;&#932;&#913;&#926;&#919;&#931;%206&#922;2&#921;7&#923;&#936;-&#914;&#922;&#918;.pdf" TargetMode="External"/><Relationship Id="rId73" Type="http://schemas.openxmlformats.org/officeDocument/2006/relationships/hyperlink" Target="../&#935;&#929;&#919;&#924;&#913;&#932;&#927;&#916;&#927;&#932;&#927;&#933;&#924;&#917;&#925;&#913;%202014-2020/&#928;&#917;&#928;%205/&#928;&#929;&#927;&#924;&#919;&#920;&#917;&#921;&#913;%20&#922;&#921;&#925;&#919;&#932;&#919;&#931;%20&#917;&#922;&#920;&#917;&#931;&#921;&#913;&#922;&#905;&#931;%20&#924;&#927;&#925;&#913;&#916;&#913;&#931;/&#927;&#916;-02%20-%20&#937;&#929;I&#924;&#913;&#925;&#931;&#919;%20&#931;&#935;&#917;&#916;&#921;&#913;&#931;&#924;&#927;&#931;%20&#933;&#923;&#927;&#928;&#927;&#921;&#919;&#931;&#919;&#931;/&#928;&#929;&#927;&#932;&#913;&#931;&#919;/2.%20&#932;&#949;&#967;&#957;&#953;&#954;&#972;%20&#916;&#949;&#955;&#964;&#943;&#959;%20&#928;&#961;&#940;&#958;&#951;&#962;%20(&#932;&#916;&#928;/&#932;&#916;&#928;%2011062021.pdf" TargetMode="External"/><Relationship Id="rId78" Type="http://schemas.openxmlformats.org/officeDocument/2006/relationships/hyperlink" Target="../&#935;&#929;&#919;&#924;&#913;&#932;&#927;&#916;&#927;&#932;&#927;&#933;&#924;&#917;&#925;&#913;%202014-2020/&#928;&#917;&#928;%205/&#914;&#921;&#927;&#913;&#928;&#927;&#914;&#923;&#919;&#932;&#913;/&#927;&#916;-02%20-%20&#937;&#929;I&#924;&#913;&#925;&#931;&#919;%20&#931;&#935;&#917;&#916;&#921;&#913;&#931;&#924;&#927;&#931;%20&#933;&#923;&#927;&#928;&#927;&#921;&#919;&#931;&#919;&#931;/&#917;&#925;&#932;&#913;&#926;&#919;/&#917;&#925;&#932;&#913;&#926;&#919;.pdf" TargetMode="External"/><Relationship Id="rId81" Type="http://schemas.openxmlformats.org/officeDocument/2006/relationships/hyperlink" Target="../&#935;&#929;&#919;&#924;_&#925;&#913;/&#928;&#913;&#921;&#916;&#921;&#922;&#927;&#921;%20&#931;&#932;&#913;&#920;&#924;&#927;&#921;/&#928;&#929;&#927;&#932;&#913;&#931;&#919;/&#913;&#921;&#932;&#919;&#931;&#919;%2012042019.docx" TargetMode="External"/><Relationship Id="rId86" Type="http://schemas.openxmlformats.org/officeDocument/2006/relationships/hyperlink" Target="../&#935;&#929;&#919;&#924;&#913;&#932;&#927;&#916;&#927;&#932;&#927;&#933;&#924;&#917;&#925;&#913;%202014-2020/&#928;&#917;&#928;%205/&#924;&#917;&#923;&#917;&#932;&#919;%20&#913;&#925;&#932;&#921;&#928;&#923;&#919;&#924;&#924;&#933;&#929;&#921;&#922;&#913;/&#927;&#916;-02%20-%20&#937;&#929;I&#924;&#913;&#925;&#931;&#919;%20&#931;&#935;&#917;&#916;&#921;&#913;&#931;&#924;&#927;&#931;%20&#933;&#923;&#927;&#928;&#927;&#921;&#919;&#931;&#919;&#931;/&#928;&#929;&#927;&#932;&#913;&#931;&#919;/2.%20&#932;&#949;&#967;&#957;&#953;&#954;&#972;%20&#916;&#949;&#955;&#964;&#943;&#959;%20&#928;&#961;&#940;&#958;&#951;&#962;%20(&#932;&#916;&#928;/&#932;&#916;&#928;%20&#928;&#929;&#927;&#932;&#913;&#931;&#919;&#931;.pdf" TargetMode="External"/><Relationship Id="rId94" Type="http://schemas.openxmlformats.org/officeDocument/2006/relationships/hyperlink" Target="../&#935;&#929;&#919;&#924;&#913;&#932;&#927;&#916;&#927;&#932;&#927;&#933;&#924;&#917;&#925;&#913;%202014-2020/&#922;&#913;&#928;&#917;/&#928;&#927;&#916;&#919;&#923;&#913;&#932;&#927;&#922;&#921;&#925;&#919;&#931;&#919;%20&#922;&#913;&#928;&#917;/&#927;&#916;-02%20-%20&#937;&#929;I&#924;&#913;&#925;&#931;&#919;%20&#931;&#935;&#917;&#916;&#921;&#913;&#931;&#924;&#927;&#931;%20&#933;&#923;&#927;&#928;&#927;&#921;&#919;&#931;&#919;&#931;/&#913;&#928;&#927;&#934;&#913;&#931;&#919;%20&#917;&#925;&#932;&#913;&#926;&#919;&#931;/&#913;&#928;&#927;&#934;&#913;&#931;&#919;%20&#917;&#925;&#932;&#913;&#926;&#919;&#931;.pdf" TargetMode="External"/><Relationship Id="rId99" Type="http://schemas.openxmlformats.org/officeDocument/2006/relationships/hyperlink" Target="../&#935;&#929;&#919;&#924;&#913;&#932;&#927;&#916;&#927;&#932;&#927;&#933;&#924;&#917;&#925;&#913;%202014-2020/&#932;&#927;&#924;&#917;&#913;&#922;&#913;/&#928;&#929;&#913;&#931;&#921;&#925;&#927;%20&#932;&#913;&#924;&#917;&#921;&#927;/&#913;&#931;&#932;&#921;&#922;&#919;%20&#913;&#925;&#913;&#918;&#937;&#927;&#915;&#927;&#925;&#919;&#931;&#919;%202018/&#928;&#913;&#921;&#916;&#921;&#922;&#917;&#931;%20&#935;&#913;&#929;&#917;&#931;/&#917;&#925;&#932;&#913;&#926;&#919;/&#917;&#925;&#932;&#913;&#926;&#919;/&#913;&#928;&#927;&#934;&#913;&#931;&#919;%20155.4.pdf" TargetMode="External"/><Relationship Id="rId101" Type="http://schemas.openxmlformats.org/officeDocument/2006/relationships/hyperlink" Target="../&#935;&#929;&#919;&#924;&#913;&#932;&#927;&#916;&#927;&#932;&#927;&#933;&#924;&#917;&#925;&#913;%202014-2020/&#928;&#917;&#928;%205/&#916;&#919;&#928;&#917;&#920;&#917;/&#927;&#916;-02%20-%20&#937;&#929;I&#924;&#913;&#925;&#931;&#919;%20&#931;&#935;&#917;&#916;&#921;&#913;&#931;&#924;&#927;&#931;%20&#933;&#923;&#927;&#928;&#927;&#921;&#919;&#931;&#919;&#931;/&#917;&#925;&#932;&#913;&#926;&#919;/&#913;&#960;&#972;&#966;&#945;&#963;&#951;%20&#904;&#957;&#964;&#945;&#958;&#951;&#962;%20MIS%205075966%20&#913;&#916;&#913;%209&#913;&#915;&#924;7&#923;&#936;-&#926;12.pdf" TargetMode="External"/><Relationship Id="rId4" Type="http://schemas.openxmlformats.org/officeDocument/2006/relationships/hyperlink" Target="../&#935;&#929;&#919;&#924;&#913;&#932;&#927;&#916;&#927;&#932;&#927;&#933;&#924;&#917;&#925;&#913;%202014-2020/&#928;&#917;&#928;%205/PHASI&#925;G%20&#914;&#921;&#914;&#923;&#921;&#927;&#920;&#919;&#922;&#919;&#931;/&#927;&#916;-02%20-%20&#937;&#929;I&#924;&#913;&#925;&#931;&#919;%20&#931;&#935;&#917;&#916;&#921;&#913;&#931;&#924;&#927;&#931;%20&#933;&#923;&#927;&#928;&#927;&#921;&#919;&#931;&#919;&#931;/&#913;&#960;&#972;&#966;&#945;&#963;&#951;%20&#904;&#957;&#964;&#945;&#958;&#951;&#962;.pdf" TargetMode="External"/><Relationship Id="rId9" Type="http://schemas.openxmlformats.org/officeDocument/2006/relationships/hyperlink" Target="../&#935;&#929;&#919;&#924;&#913;&#932;&#927;&#916;&#927;&#932;&#927;&#933;&#924;&#917;&#925;&#913;%202014-2020/&#928;&#917;&#928;%205/&#919;&#923;&#921;&#913;&#935;&#932;&#921;&#916;&#913;/&#927;&#916;-02%20-%20&#937;&#929;I&#924;&#913;&#925;&#931;&#919;%20&#931;&#935;&#917;&#916;&#921;&#913;&#931;&#924;&#927;&#931;%20&#933;&#923;&#927;&#928;&#927;&#921;&#919;&#931;&#919;&#931;/&#928;&#929;&#927;&#932;&#913;&#931;&#919;/1.&#913;&#943;&#964;&#951;&#963;&#951;%20&#935;&#961;&#951;&#956;&#945;&#964;&#959;&#948;&#972;&#964;&#951;&#963;&#951;&#962;/&#913;&#921;&#932;&#919;&#931;&#919;%20&#935;&#929;&#919;&#924;&#913;&#932;&#927;&#916;&#927;&#932;&#919;&#931;&#919;&#931;.pdf" TargetMode="External"/><Relationship Id="rId13" Type="http://schemas.openxmlformats.org/officeDocument/2006/relationships/hyperlink" Target="../&#935;&#929;&#919;&#924;&#913;&#932;&#927;&#916;&#927;&#932;&#927;&#933;&#924;&#917;&#925;&#913;%202014-2020/&#928;&#917;&#928;%205/PHASI&#925;G%20&#914;&#921;&#914;&#923;&#921;&#927;&#920;&#919;&#922;&#919;&#931;/&#927;&#916;-02%20-%20&#937;&#929;I&#924;&#913;&#925;&#931;&#919;%20&#931;&#935;&#917;&#916;&#921;&#913;&#931;&#924;&#927;&#931;%20&#933;&#923;&#927;&#928;&#927;&#921;&#919;&#931;&#919;&#931;/&#928;&#929;&#927;&#932;&#913;&#931;&#919;/01.%20&#913;&#943;&#964;&#951;&#963;&#951;%20&#935;&#961;&#951;&#956;&#945;&#964;&#959;&#948;&#972;&#964;&#951;&#963;&#951;&#962;/48362-14.10.2016%20&#913;&#921;&#932;&#919;&#931;&#919;%20&#935;&#929;&#919;&#924;&#913;&#932;&#927;&#916;&#927;&#932;&#919;&#931;&#919;&#931;.pdf" TargetMode="External"/><Relationship Id="rId18" Type="http://schemas.openxmlformats.org/officeDocument/2006/relationships/hyperlink" Target="../&#935;&#929;&#919;&#924;&#913;&#932;&#927;&#916;&#927;&#932;&#927;&#933;&#924;&#917;&#925;&#913;%202014-2020/&#928;&#917;&#928;%205/&#913;&#915;&#929;&#927;&#932;&#921;&#922;&#919;%20&#927;&#916;&#927;&#928;&#927;&#921;&#921;&#913;/&#927;&#916;-02%20-%20&#937;&#929;I&#924;&#913;&#925;&#931;&#919;%20&#931;&#935;&#917;&#916;&#921;&#913;&#931;&#924;&#927;&#931;%20&#933;&#923;&#927;&#928;&#927;&#921;&#919;&#931;&#919;&#931;/&#928;&#929;&#927;&#932;&#913;&#931;&#919;/~&#931;&#965;&#957;&#951;&#956;&#956;&#941;&#957;&#945;/&#913;&#927;_&#913;&#931;_111_19.2&#916;%20&#913;&#943;&#964;&#951;&#963;&#951;%20&#931;&#964;&#942;&#961;&#953;&#958;&#951;&#962;.pdf" TargetMode="External"/><Relationship Id="rId39" Type="http://schemas.openxmlformats.org/officeDocument/2006/relationships/hyperlink" Target="../&#935;&#929;&#919;&#924;&#913;&#932;&#927;&#916;&#927;&#932;&#927;&#933;&#924;&#917;&#925;&#913;%202014-2020/&#928;&#917;&#928;%205/&#936;&#951;&#966;&#953;&#945;&#954;&#941;&#962;%20&#965;&#960;&#951;&#961;&#949;&#963;&#953;&#949;&#962;%20&#928;&#961;&#972;&#957;&#959;&#953;&#945;&#962;/&#927;&#916;-02%20-%20&#937;&#929;I&#924;&#913;&#925;&#931;&#919;%20&#931;&#935;&#917;&#916;&#921;&#913;&#931;&#924;&#927;&#931;%20&#933;&#923;&#927;&#928;&#927;&#921;&#919;&#931;&#919;&#931;/&#928;&#929;&#927;&#932;&#913;&#931;&#919;/2.%20&#932;&#949;&#967;&#957;&#953;&#954;&#972;%20&#916;&#949;&#955;&#964;&#943;&#959;%20&#928;&#961;&#940;&#958;&#951;&#962;%20(&#932;&#916;&#928;/&#932;&#916;&#928;%20&#928;&#929;&#927;&#932;&#913;&#931;&#919;&#931;_&#960;&#961;&#959;&#957;&#959;&#953;&#945;.pdf" TargetMode="External"/><Relationship Id="rId34" Type="http://schemas.openxmlformats.org/officeDocument/2006/relationships/hyperlink" Target="../&#935;&#929;&#919;&#924;&#913;&#932;&#927;&#916;&#927;&#932;&#927;&#933;&#924;&#917;&#925;&#913;%202014-2020/LEADER/1H%20PROSKLHSH/&#928;&#929;&#927;&#932;&#913;&#931;&#917;&#921;&#931;/&#935;&#913;&#925;&#916;&#913;&#922;&#913;&#931;/&#927;&#916;-02%20-%20&#937;&#929;I&#924;&#913;&#925;&#931;&#919;%20&#931;&#935;&#917;&#916;&#921;&#913;&#931;&#924;&#927;&#931;%20&#933;&#923;&#927;&#928;&#927;&#921;&#919;&#931;&#919;&#931;/&#928;&#929;&#927;&#932;&#913;&#931;&#919;/1.%20&#913;&#943;&#964;&#951;&#963;&#951;%20&#963;&#964;&#942;&#961;&#953;&#958;&#951;&#962;/RDIIS_report%20(4).pdf" TargetMode="External"/><Relationship Id="rId50" Type="http://schemas.openxmlformats.org/officeDocument/2006/relationships/hyperlink" Target="../&#935;&#929;&#919;&#924;&#913;&#932;&#927;&#916;&#927;&#932;&#927;&#933;&#924;&#917;&#925;&#913;%202014-2020/&#928;&#917;&#928;%205/&#917;&#925;&#917;&#929;&#915;&#917;&#921;&#913;&#922;&#917;&#931;%20&#913;&#925;&#913;&#914;&#913;&#920;&#924;&#921;&#931;&#917;&#921;&#931;/&#928;&#929;&#927;&#932;&#913;&#931;&#917;&#921;&#931;/11&#959;%20&#925;&#919;&#928;/&#927;&#916;-02%20-%20&#937;&#929;I&#924;&#913;&#925;&#931;&#919;%20&#931;&#935;&#917;&#916;&#921;&#913;&#931;&#924;&#927;&#931;%20&#933;&#923;&#927;&#928;&#927;&#921;&#919;&#931;&#919;&#931;/&#928;&#929;&#927;&#932;&#913;&#931;&#919;/2.%20&#932;&#949;&#967;&#957;&#953;&#954;&#972;%20&#916;&#949;&#955;&#964;&#943;&#959;%20&#928;&#961;&#940;&#958;&#951;&#962;%20(&#932;&#916;&#928;/&#932;&#916;&#928;%20&#928;&#929;&#927;&#932;&#913;&#931;&#919;&#931;.pdf" TargetMode="External"/><Relationship Id="rId55" Type="http://schemas.openxmlformats.org/officeDocument/2006/relationships/hyperlink" Target="../&#935;&#929;&#919;&#924;&#913;&#932;&#927;&#916;&#927;&#932;&#927;&#933;&#924;&#917;&#925;&#913;%202014-2020/&#928;&#917;&#928;%205/&#928;&#923;&#919;&#924;&#924;&#933;&#929;&#921;&#922;&#913;%20&#934;&#913;&#921;&#925;&#927;&#924;&#917;&#925;&#913;/&#927;&#916;-02%20-%20&#937;&#929;I&#924;&#913;&#925;&#931;&#919;%20&#931;&#935;&#917;&#916;&#921;&#913;&#931;&#924;&#927;&#931;%20&#933;&#923;&#927;&#928;&#927;&#921;&#919;&#931;&#919;&#931;/&#928;&#929;&#927;&#932;&#913;&#931;&#919;/2.%20&#932;&#949;&#967;&#957;&#953;&#954;&#972;%20&#916;&#949;&#955;&#964;&#943;&#959;%20&#928;&#961;&#940;&#958;&#951;&#962;%20(&#932;&#916;&#928;/&#932;&#916;&#928;%20&#928;&#929;&#927;&#932;&#913;&#931;&#919;&#931;.pdf" TargetMode="External"/><Relationship Id="rId76" Type="http://schemas.openxmlformats.org/officeDocument/2006/relationships/hyperlink" Target="../&#935;&#929;&#919;&#924;&#913;&#932;&#927;&#916;&#927;&#932;&#927;&#933;&#924;&#917;&#925;&#913;%202014-2020/&#928;&#917;&#928;%205/&#916;&#927;&#924;&#919;%20&#922;&#916;&#913;&#924;%20&#913;&#924;&#917;&#913;%20&#918;&#917;&#928;/&#925;&#917;&#913;%20&#928;&#929;&#927;&#932;&#913;&#931;&#919;/&#927;&#916;-02%20-%20&#937;&#929;I&#924;&#913;&#925;&#931;&#919;%20&#931;&#935;&#917;&#916;&#921;&#913;&#931;&#924;&#927;&#931;%20&#933;&#923;&#927;&#928;&#927;&#921;&#919;&#931;&#919;&#931;/&#928;&#929;&#927;&#932;&#913;&#931;&#919;/2.%20&#932;&#949;&#967;&#957;&#953;&#954;&#972;%20&#916;&#949;&#955;&#964;&#943;&#959;%20&#928;&#961;&#940;&#958;&#951;&#962;%20(&#932;&#916;&#928;/&#932;&#916;&#928;%20&#928;&#929;&#927;&#932;&#913;&#931;&#919;&#931;.pdf" TargetMode="External"/><Relationship Id="rId97" Type="http://schemas.openxmlformats.org/officeDocument/2006/relationships/hyperlink" Target="../&#935;&#929;&#919;&#924;&#913;&#932;&#927;&#916;&#927;&#932;&#927;&#933;&#924;&#917;&#925;&#913;%202014-2020/&#932;&#927;&#924;&#917;&#913;&#922;&#913;/&#928;&#929;&#913;&#931;&#921;&#925;&#927;%20&#932;&#913;&#924;&#917;&#921;&#927;/&#917;&#922;&#928;&#927;&#924;&#928;&#917;&#931;%20CO2/&#931;&#916;&#922;&#927;/&#917;&#925;&#932;&#913;&#926;&#919;/&#904;&#957;&#964;&#945;&#958;&#951;%20&#941;&#961;&#947;&#969;&#957;%20&#916;.%20&#922;&#959;&#950;&#940;&#957;&#951;&#962;%20(1).pdf" TargetMode="External"/><Relationship Id="rId104" Type="http://schemas.openxmlformats.org/officeDocument/2006/relationships/hyperlink" Target="../&#935;&#929;&#919;&#924;&#913;&#932;&#927;&#916;&#927;&#932;&#927;&#933;&#924;&#917;&#925;&#913;%202014-2020/&#928;&#917;&#928;%205/&#916;&#927;&#924;&#919;%20&#922;&#916;&#913;&#924;%20&#913;&#924;&#917;&#913;%20&#918;&#917;&#928;/&#925;&#917;&#913;%20&#928;&#929;&#927;&#932;&#913;&#931;&#919;/&#927;&#916;-02%20-%20&#937;&#929;I&#924;&#913;&#925;&#931;&#919;%20&#931;&#935;&#917;&#916;&#921;&#913;&#931;&#924;&#927;&#931;%20&#933;&#923;&#927;&#928;&#927;&#921;&#919;&#931;&#919;&#931;/&#913;&#928;&#927;&#934;&#913;&#931;&#919;%20&#917;&#925;&#932;&#913;&#926;&#919;&#931;.pdf" TargetMode="External"/><Relationship Id="rId7" Type="http://schemas.openxmlformats.org/officeDocument/2006/relationships/hyperlink" Target="../&#935;&#929;&#919;&#924;&#913;&#932;&#927;&#916;&#927;&#932;&#927;&#933;&#924;&#917;&#925;&#913;%202014-2020/&#928;&#917;&#928;%205/&#926;&#917;&#925;&#937;&#925;&#913;&#931;/10.2.1.02%20%20MIS%205004182%20%20&#917;&#925;&#932;&#913;&#926;&#919;%20&#926;&#917;&#925;&#937;&#925;&#913;%20&#934;&#921;&#923;&#927;&#926;&#917;&#925;&#921;&#913;&#931;%20&#916;&#919;&#924;&#927;&#933;%20&#922;&#927;&#918;&#913;&#925;&#919;&#931;%20&#937;76&#914;7&#923;&#936;-&#928;&#920;&#936;.pdf" TargetMode="External"/><Relationship Id="rId71" Type="http://schemas.openxmlformats.org/officeDocument/2006/relationships/hyperlink" Target="../&#935;&#929;&#919;&#924;&#913;&#932;&#927;&#916;&#927;&#932;&#927;&#933;&#924;&#917;&#925;&#913;%202014-2020/&#928;&#917;&#928;%205/&#917;&#925;&#917;&#929;&#915;&#917;&#921;&#913;&#922;&#917;&#931;%20&#913;&#925;&#913;&#914;&#913;&#920;&#924;&#921;&#931;&#917;&#921;&#931;/&#928;&#929;&#927;&#932;&#913;&#931;&#917;&#921;&#931;/6&#959;%20&#916;&#919;&#924;&#927;&#932;&#922;&#927;/&#927;&#916;-02%20-%20&#937;&#929;I&#924;&#913;&#925;&#931;&#919;%20&#931;&#935;&#917;&#916;&#921;&#913;&#931;&#924;&#927;&#931;%20&#933;&#923;&#927;&#928;&#927;&#921;&#919;&#931;&#919;&#931;/&#917;&#925;&#932;&#913;&#926;&#919;/5068892%20&#913;&#928;&#927;&#934;&#913;&#931;&#919;%20&#917;&#925;&#932;&#913;&#926;&#919;&#931;%20&#936;6&#923;17&#923;&#936;-&#918;3&#932;.pdf" TargetMode="External"/><Relationship Id="rId92" Type="http://schemas.openxmlformats.org/officeDocument/2006/relationships/hyperlink" Target="../&#935;&#929;&#919;&#924;&#913;&#932;&#927;&#916;&#927;&#932;&#927;&#933;&#924;&#917;&#925;&#913;%202014-2020/&#928;&#917;&#928;%205/SMART%20CITY/&#927;&#916;-02%20-%20&#937;&#929;I&#924;&#913;&#925;&#931;&#919;%20&#931;&#935;&#917;&#916;&#921;&#913;&#931;&#924;&#927;&#931;%20&#933;&#923;&#927;&#928;&#927;&#921;&#919;&#931;&#919;&#931;/&#917;&#925;&#932;&#913;&#926;&#919;/&#913;&#928;&#927;&#934;&#913;&#931;&#919;%20&#917;&#925;&#932;&#913;&#926;&#919;&#931;.pdf" TargetMode="External"/><Relationship Id="rId2" Type="http://schemas.openxmlformats.org/officeDocument/2006/relationships/hyperlink" Target="../&#935;&#929;&#919;&#924;&#913;&#932;&#927;&#916;&#927;&#932;&#927;&#933;&#924;&#917;&#925;&#913;%202014-2020/&#928;&#917;&#928;%205/&#917;&#922;&#913;&#914;/&#927;&#916;-02%20-%20&#937;&#929;I&#924;&#913;&#925;&#931;&#919;%20&#931;&#935;&#917;&#916;&#921;&#913;&#931;&#924;&#927;&#931;%20&#933;&#923;&#927;&#928;&#927;&#921;&#919;&#931;&#919;&#931;/&#928;&#929;&#927;&#932;&#913;&#931;&#919;/1.&#913;&#943;&#964;&#951;&#963;&#951;%20&#935;&#961;&#951;&#956;&#945;&#964;&#959;&#948;&#972;&#964;&#951;&#963;&#951;&#962;/&#913;&#921;&#932;&#919;&#931;&#919;_&#935;&#929;&#919;&#924;&#913;&#932;&#927;&#916;&#927;&#932;&#919;&#931;&#919;&#931;.pdf" TargetMode="External"/><Relationship Id="rId29" Type="http://schemas.openxmlformats.org/officeDocument/2006/relationships/hyperlink" Target="../&#935;&#929;&#919;&#924;&#913;&#932;&#927;&#916;&#927;&#932;&#927;&#933;&#924;&#917;&#925;&#913;%202014-2020/LEADER/1H%20PROSKLHSH/&#928;&#929;&#927;&#932;&#913;&#931;&#917;&#921;&#931;/&#960;&#961;&#959;&#956;&#942;&#952;&#949;&#953;&#945;%20&#965;&#960;&#972;&#947;&#949;&#953;&#969;&#957;%20ELIMEIA/&#927;&#916;-02%20-%20&#937;&#929;I&#924;&#913;&#925;&#931;&#919;%20&#931;&#935;&#917;&#916;&#921;&#913;&#931;&#924;&#927;&#931;%20&#933;&#923;&#927;&#928;&#927;&#921;&#919;&#931;&#919;&#931;/&#917;&#925;&#932;&#913;&#926;&#919;/&#913;&#928;&#927;&#934;&#913;&#931;&#919;%20&#917;&#925;&#932;&#913;&#926;&#919;&#931;.pdf" TargetMode="External"/><Relationship Id="rId24" Type="http://schemas.openxmlformats.org/officeDocument/2006/relationships/hyperlink" Target="../&#935;&#929;&#919;&#924;&#913;&#932;&#927;&#916;&#927;&#932;&#927;&#933;&#924;&#917;&#925;&#913;%202014-2020/&#928;&#917;&#928;%205/&#914;&#913;&#913;/&#927;&#923;&#933;&#924;&#928;&#927;&#933;/&#927;&#916;-02%20-%20&#937;&#929;I&#924;&#913;&#925;&#931;&#919;%20&#931;&#935;&#917;&#916;&#921;&#913;&#931;&#924;&#927;&#931;%20&#933;&#923;&#927;&#928;&#927;&#921;&#919;&#931;&#919;&#931;/&#928;&#929;&#927;&#932;&#913;&#931;&#919;/2.%20&#932;&#949;&#967;&#957;&#953;&#954;&#972;%20&#916;&#949;&#955;&#964;&#943;&#959;%20&#928;&#961;&#940;&#958;&#951;&#962;%20(&#932;&#916;&#928;/&#932;&#916;&#928;%20&#933;&#928;&#927;&#914;&#927;&#923;&#919;&#931;.pdf" TargetMode="External"/><Relationship Id="rId40" Type="http://schemas.openxmlformats.org/officeDocument/2006/relationships/hyperlink" Target="../&#935;&#929;&#919;&#924;&#913;&#932;&#927;&#916;&#927;&#932;&#927;&#933;&#924;&#917;&#925;&#913;%202014-2020/&#928;&#917;&#928;%205/&#936;&#919;&#934;&#921;&#927;&#928;&#927;&#921;&#919;&#931;&#919;%20&#928;&#927;&#923;&#917;&#927;&#916;&#927;&#924;&#921;&#913;&#931;/&#927;&#916;-02%20-%20&#937;&#929;I&#924;&#913;&#925;&#931;&#919;%20&#931;&#935;&#917;&#916;&#921;&#913;&#931;&#924;&#927;&#931;%20&#933;&#923;&#927;&#928;&#927;&#921;&#919;&#931;&#919;&#931;/&#928;&#929;&#927;&#932;&#913;&#931;&#919;/2.%20&#932;&#949;&#967;&#957;&#953;&#954;&#972;%20&#916;&#949;&#955;&#964;&#943;&#959;%20&#928;&#961;&#940;&#958;&#951;&#962;%20(&#932;&#916;&#928;/&#932;&#916;&#928;%20&#928;&#929;&#927;&#932;&#913;&#931;&#919;&#931;_&#960;&#959;&#955;&#949;&#959;&#948;&#959;&#956;&#953;&#945;.pdf" TargetMode="External"/><Relationship Id="rId45" Type="http://schemas.openxmlformats.org/officeDocument/2006/relationships/hyperlink" Target="../&#935;&#929;&#919;&#924;&#913;&#932;&#927;&#916;&#927;&#932;&#927;&#933;&#924;&#917;&#925;&#913;%202014-2020/&#928;&#917;&#928;%205/&#917;&#925;&#917;&#929;&#915;&#917;&#921;&#913;&#922;&#917;&#931;%20&#913;&#925;&#913;&#914;&#913;&#920;&#924;&#921;&#931;&#917;&#921;&#931;/&#928;&#929;&#927;&#932;&#913;&#931;&#917;&#921;&#931;/&#924;&#913;&#933;&#929;&#927;&#916;&#917;&#925;&#916;&#929;&#921;/&#927;&#916;-02%20-%20&#937;&#929;I&#924;&#913;&#925;&#931;&#919;%20&#931;&#935;&#917;&#916;&#921;&#913;&#931;&#924;&#927;&#931;%20&#933;&#923;&#927;&#928;&#927;&#921;&#919;&#931;&#919;&#931;/&#928;&#929;&#927;&#932;&#913;&#931;&#919;/2.%20&#932;&#949;&#967;&#957;&#953;&#954;&#972;%20&#916;&#949;&#955;&#964;&#943;&#959;%20&#928;&#961;&#940;&#958;&#951;&#962;%20(&#932;&#916;&#928;/&#932;&#916;&#928;%20&#928;&#929;&#927;&#932;&#913;&#931;&#919;&#931;.pdf" TargetMode="External"/><Relationship Id="rId66" Type="http://schemas.openxmlformats.org/officeDocument/2006/relationships/hyperlink" Target="../&#935;&#929;&#919;&#924;&#913;&#932;&#927;&#916;&#927;&#932;&#927;&#933;&#924;&#917;&#925;&#913;%202014-2020/&#928;&#917;&#928;%205/&#917;&#925;&#917;&#929;&#915;&#917;&#921;&#913;&#922;&#917;&#931;%20&#913;&#925;&#913;&#914;&#913;&#920;&#924;&#921;&#931;&#917;&#921;&#931;/&#928;&#929;&#927;&#932;&#913;&#931;&#917;&#921;&#931;/&#916;&#919;&#924;&#927;&#932;&#921;&#922;&#927;%20&#935;&#913;&#929;&#913;&#933;&#915;&#919;&#931;/&#927;&#916;-02%20-%20&#937;&#929;I&#924;&#913;&#925;&#931;&#919;%20&#931;&#935;&#917;&#916;&#921;&#913;&#931;&#924;&#927;&#931;%20&#933;&#923;&#927;&#928;&#927;&#921;&#919;&#931;&#919;&#931;/&#917;&#925;&#932;&#913;&#926;&#919;/5067842%20&#913;&#928;&#927;&#934;&#913;&#931;&#919;%20&#917;&#925;&#932;&#913;&#926;&#919;&#931;%2094&#935;&#928;7&#923;&#936;-&#931;&#921;&#935;.pdf" TargetMode="External"/><Relationship Id="rId87" Type="http://schemas.openxmlformats.org/officeDocument/2006/relationships/hyperlink" Target="../&#935;&#929;&#919;&#924;&#913;&#932;&#927;&#916;&#927;&#932;&#927;&#933;&#924;&#917;&#925;&#913;%202014-2020/&#922;&#913;&#928;&#917;/&#928;&#927;&#916;&#919;&#923;&#913;&#932;&#927;&#922;&#921;&#925;&#919;&#931;&#919;%20&#922;&#913;&#928;&#917;/&#928;&#929;&#927;&#932;&#913;&#931;&#919;/&#928;&#961;&#959;&#964;&#945;&#963;&#951;%20&#916;&#942;&#956;&#959;&#965;%20&#922;&#959;&#950;&#940;&#957;&#951;&#962;/&#917;&#954;&#948;&#942;&#955;&#969;&#963;&#951;%20&#917;&#957;&#948;&#953;&#945;&#966;&#941;&#961;&#959;&#957;&#964;&#959;&#962;.pdf" TargetMode="External"/><Relationship Id="rId61" Type="http://schemas.openxmlformats.org/officeDocument/2006/relationships/hyperlink" Target="../&#935;&#929;&#919;&#924;&#913;&#932;&#927;&#916;&#927;&#932;&#927;&#933;&#924;&#917;&#925;&#913;%202014-2020/&#932;&#927;&#924;&#917;&#913;&#922;&#913;/&#928;&#929;&#913;&#931;&#921;&#925;&#927;%20&#932;&#913;&#924;&#917;&#921;&#927;/&#931;&#934;&#919;&#927;/&#928;&#929;&#927;&#932;&#913;&#931;&#919;/&#932;&#916;&#928;%20&#928;&#929;&#927;&#932;&#913;&#931;&#919;&#931;.pdf" TargetMode="External"/><Relationship Id="rId82" Type="http://schemas.openxmlformats.org/officeDocument/2006/relationships/hyperlink" Target="../&#935;&#929;&#919;&#924;_&#925;&#913;/&#928;&#913;&#921;&#916;&#921;&#922;&#927;&#921;%20&#931;&#932;&#913;&#920;&#924;&#927;&#921;/&#917;&#925;&#932;&#913;&#926;&#919;/00702298.pdf" TargetMode="External"/><Relationship Id="rId19" Type="http://schemas.openxmlformats.org/officeDocument/2006/relationships/hyperlink" Target="../&#935;&#929;&#919;&#924;&#913;&#932;&#927;&#916;&#927;&#932;&#927;&#933;&#924;&#917;&#925;&#913;%202014-2020/&#928;&#917;&#928;%205/10&#959;%20&#925;&#951;&#960;&#953;&#945;&#947;&#969;&#947;&#949;&#943;&#959;%20(&#917;&#965;&#964;&#949;&#961;&#960;&#951;&#962;)/&#913;&#928;&#927;&#934;&#913;&#931;&#917;&#921;&#931;%20&#917;&#925;&#932;&#913;&#926;&#919;&#931;/5010531_&#913;&#928;&#927;&#934;&#913;&#931;&#919;%20&#917;&#925;&#932;&#913;&#926;&#919;&#931;_69&#922;&#916;7&#923;&#936;-&#918;&#934;&#925;.pdf" TargetMode="External"/><Relationship Id="rId14" Type="http://schemas.openxmlformats.org/officeDocument/2006/relationships/hyperlink" Target="../&#935;&#929;&#919;&#924;&#913;&#932;&#927;&#916;&#927;&#932;&#927;&#933;&#924;&#917;&#925;&#913;%202014-2020/&#928;&#917;&#928;%205/10&#959;%20&#925;&#951;&#960;&#953;&#945;&#947;&#969;&#947;&#949;&#943;&#959;%20(&#917;&#965;&#964;&#949;&#961;&#960;&#951;&#962;)/&#927;&#916;-02%20-%20&#937;&#929;I&#924;&#913;&#925;&#931;&#919;%20&#931;&#935;&#917;&#916;&#921;&#913;&#931;&#924;&#927;&#931;%20&#933;&#923;&#927;&#928;&#927;&#921;&#919;&#931;&#919;&#931;/&#928;&#929;&#927;&#932;&#913;&#931;&#919;/1.&#913;&#943;&#964;&#951;&#963;&#951;%20&#935;&#961;&#951;&#956;&#945;&#964;&#959;&#948;&#972;&#964;&#951;&#963;&#951;&#962;/&#913;&#921;&#932;&#919;&#931;&#919;%20&#935;&#929;&#919;&#924;&#913;&#932;&#927;&#916;&#927;&#932;&#919;&#931;&#919;&#931;.pdf" TargetMode="External"/><Relationship Id="rId30" Type="http://schemas.openxmlformats.org/officeDocument/2006/relationships/hyperlink" Target="../&#935;&#929;&#919;&#924;&#913;&#932;&#927;&#916;&#927;&#932;&#927;&#933;&#924;&#917;&#925;&#913;%202014-2020/LEADER/1H%20PROSKLHSH/&#928;&#929;&#927;&#932;&#913;&#931;&#917;&#921;&#931;/&#913;&#947;&#943;&#945;%20&#928;&#945;&#961;&#945;&#963;&#954;&#949;&#965;&#942;/&#927;&#916;-02%20-%20&#937;&#929;I&#924;&#913;&#925;&#931;&#919;%20&#931;&#935;&#917;&#916;&#921;&#913;&#931;&#924;&#927;&#931;%20&#933;&#923;&#927;&#928;&#927;&#921;&#919;&#931;&#919;&#931;/&#928;&#929;&#927;&#932;&#913;&#931;&#919;/1.%20&#913;&#943;&#964;&#951;&#963;&#951;%20&#963;&#964;&#942;&#961;&#953;&#958;&#951;&#962;/RDIIS_report%20(5).pdf" TargetMode="External"/><Relationship Id="rId35" Type="http://schemas.openxmlformats.org/officeDocument/2006/relationships/hyperlink" Target="../&#935;&#929;&#919;&#924;&#913;&#932;&#927;&#916;&#927;&#932;&#927;&#933;&#924;&#917;&#925;&#913;%202014-2020/LEADER/1H%20PROSKLHSH/&#928;&#929;&#927;&#932;&#913;&#931;&#917;&#921;&#931;/&#924;&#973;&#955;&#959;&#962;%20&#923;&#949;&#965;&#954;&#959;&#960;&#951;&#947;&#951;&#962;/&#927;&#916;-02%20-%20&#937;&#929;I&#924;&#913;&#925;&#931;&#919;%20&#931;&#935;&#917;&#916;&#921;&#913;&#931;&#924;&#927;&#931;%20&#933;&#923;&#927;&#928;&#927;&#921;&#919;&#931;&#919;&#931;/&#917;&#925;&#932;&#913;&#926;&#919;/&#913;&#960;&#972;&#966;&#945;&#963;&#951;%20&#904;&#957;&#964;&#945;&#958;&#951;&#962;%2019.2.4.5.%207&#918;6&#925;7&#923;&#936;-31&#928;%20(1).pdf" TargetMode="External"/><Relationship Id="rId56" Type="http://schemas.openxmlformats.org/officeDocument/2006/relationships/hyperlink" Target="../&#935;&#929;&#919;&#924;&#913;&#932;&#927;&#916;&#927;&#932;&#927;&#933;&#924;&#917;&#925;&#913;%202014-2020/&#928;&#917;&#928;%205/&#928;&#929;&#927;&#924;&#919;&#920;&#917;&#921;&#913;%20&#913;&#924;&#917;&#913;%20BUS/&#927;&#916;-02%20-%20&#937;&#929;I&#924;&#913;&#925;&#931;&#919;%20&#931;&#935;&#917;&#916;&#921;&#913;&#931;&#924;&#927;&#931;%20&#933;&#923;&#927;&#928;&#927;&#921;&#919;&#931;&#919;&#931;/&#928;&#929;&#927;&#932;&#913;&#931;&#919;/2.%20&#932;&#949;&#967;&#957;&#953;&#954;&#972;%20&#916;&#949;&#955;&#964;&#943;&#959;%20&#928;&#961;&#940;&#958;&#951;&#962;%20(&#932;&#916;&#928;/&#932;&#916;&#928;%2024092020.pdf" TargetMode="External"/><Relationship Id="rId77" Type="http://schemas.openxmlformats.org/officeDocument/2006/relationships/hyperlink" Target="../&#935;&#929;&#919;&#924;&#913;&#932;&#927;&#916;&#927;&#932;&#927;&#933;&#924;&#917;&#925;&#913;%202014-2020/&#928;&#917;&#928;%205/&#914;&#913;&#913;/&#928;&#923;%20&#923;&#913;&#931;&#931;&#913;&#925;&#919;/&#925;&#917;&#913;%20&#928;&#929;&#927;&#932;&#913;&#931;&#919;/&#927;&#916;-02%20-%20&#937;&#929;I&#924;&#913;&#925;&#931;&#919;%20&#931;&#935;&#917;&#916;&#921;&#913;&#931;&#924;&#927;&#931;%20&#933;&#923;&#927;&#928;&#927;&#921;&#919;&#931;&#919;&#931;/&#928;&#929;&#927;&#932;&#913;&#931;&#919;/2.%20&#932;&#949;&#967;&#957;&#953;&#954;&#972;%20&#916;&#949;&#955;&#964;&#943;&#959;%20&#928;&#961;&#940;&#958;&#951;&#962;%20(&#932;&#916;&#928;/&#932;&#916;&#928;%20&#933;&#928;&#927;&#914;&#927;&#923;&#919;&#931;.pdf" TargetMode="External"/><Relationship Id="rId100" Type="http://schemas.openxmlformats.org/officeDocument/2006/relationships/hyperlink" Target="../&#935;&#929;&#919;&#924;&#913;&#932;&#927;&#916;&#927;&#932;&#927;&#933;&#924;&#917;&#925;&#913;%202014-2020/&#932;&#927;&#924;&#917;&#913;&#922;&#913;/&#928;&#929;&#913;&#931;&#921;&#925;&#927;%20&#932;&#913;&#924;&#917;&#921;&#927;/&#931;&#934;&#919;&#927;/&#917;&#925;&#932;&#913;&#926;&#919;/&#913;&#960;&#972;&#966;&#945;&#963;&#951;%20&#917;&#957;&#964;&#945;&#958;&#951;&#962;.pdf" TargetMode="External"/><Relationship Id="rId105" Type="http://schemas.openxmlformats.org/officeDocument/2006/relationships/hyperlink" Target="../&#935;&#929;&#919;&#924;&#913;&#932;&#927;&#916;&#927;&#932;&#927;&#933;&#924;&#917;&#925;&#913;%202014-2020/&#932;&#927;&#924;&#917;&#913;&#922;&#913;/&#928;&#929;&#913;&#931;&#921;&#925;&#927;%20&#932;&#913;&#924;&#917;&#921;&#927;/&#917;&#922;&#928;&#927;&#924;&#928;&#917;&#931;%20CO2/&#917;&#925;&#917;&#929;&#915;&#917;&#921;&#913;&#922;&#919;%20&#913;&#925;&#913;&#914;&#913;&#920;&#924;&#921;&#931;&#919;%20&#922;&#927;&#923;&#933;&#924;&#914;&#919;&#932;&#919;&#929;&#921;&#927;&#933;/&#913;&#928;&#927;&#934;&#913;&#931;&#919;%20&#917;&#925;&#932;&#913;&#926;&#919;&#931;/612946&#936;844-&#913;&#922;2.pdf" TargetMode="External"/><Relationship Id="rId8" Type="http://schemas.openxmlformats.org/officeDocument/2006/relationships/hyperlink" Target="../&#935;&#929;&#919;&#924;&#913;&#932;&#927;&#916;&#927;&#932;&#927;&#933;&#924;&#917;&#925;&#913;%202014-2020/&#928;&#917;&#928;%205/&#932;&#921;&#913;&#923;&#917;&#921;&#927;/&#927;&#916;-02%20-%20&#937;&#929;I&#924;&#913;&#925;&#931;&#919;%20&#931;&#935;&#917;&#916;&#921;&#913;&#931;&#924;&#927;&#931;%20&#933;&#923;&#927;&#928;&#927;&#921;&#919;&#931;&#919;&#931;/&#928;&#929;&#927;&#932;&#913;&#931;&#919;/1.&#913;&#943;&#964;&#951;&#963;&#951;%20&#935;&#961;&#951;&#956;&#945;&#964;&#959;&#948;&#972;&#964;&#951;&#963;&#951;&#962;/&#913;&#921;&#932;&#919;&#931;&#919;%20&#913;&#928;&#927;%20&#927;&#928;&#931;.pdf" TargetMode="External"/><Relationship Id="rId51" Type="http://schemas.openxmlformats.org/officeDocument/2006/relationships/hyperlink" Target="../&#935;&#929;&#919;&#924;&#913;&#932;&#927;&#916;&#927;&#932;&#927;&#933;&#924;&#917;&#925;&#913;%202014-2020/&#928;&#917;&#928;%205/&#917;&#925;&#917;&#929;&#915;&#917;&#921;&#913;&#922;&#917;&#931;%20&#913;&#925;&#913;&#914;&#913;&#920;&#924;&#921;&#931;&#917;&#921;&#931;/&#928;&#929;&#927;&#932;&#913;&#931;&#917;&#921;&#931;/7&#959;%20&#916;&#919;&#924;&#927;&#932;&#921;&#922;&#927;/&#927;&#916;-02%20-%20&#937;&#929;I&#924;&#913;&#925;&#931;&#919;%20&#931;&#935;&#917;&#916;&#921;&#913;&#931;&#924;&#927;&#931;%20&#933;&#923;&#927;&#928;&#927;&#921;&#919;&#931;&#919;&#931;/&#928;&#929;&#927;&#932;&#913;&#931;&#919;/2.%20&#932;&#949;&#967;&#957;&#953;&#954;&#972;%20&#916;&#949;&#955;&#964;&#943;&#959;%20&#928;&#961;&#940;&#958;&#951;&#962;%20(&#932;&#916;&#928;/&#932;&#916;&#928;%20&#928;&#929;&#927;&#932;&#913;&#931;&#919;&#931;.pdf" TargetMode="External"/><Relationship Id="rId72" Type="http://schemas.openxmlformats.org/officeDocument/2006/relationships/hyperlink" Target="../&#935;&#929;&#919;&#924;&#913;&#932;&#927;&#916;&#927;&#932;&#927;&#933;&#924;&#917;&#925;&#913;%202014-2020/&#928;&#917;&#928;%205/&#917;&#925;&#917;&#929;&#915;&#917;&#921;&#913;&#922;&#917;&#931;%20&#913;&#925;&#913;&#914;&#913;&#920;&#924;&#921;&#931;&#917;&#921;&#931;/&#928;&#929;&#927;&#932;&#913;&#931;&#917;&#921;&#931;/2&#959;%20&#916;&#919;&#924;&#927;&#932;&#921;&#922;&#927;/&#927;&#916;-02%20-%20&#937;&#929;I&#924;&#913;&#925;&#931;&#919;%20&#931;&#935;&#917;&#916;&#921;&#913;&#931;&#924;&#927;&#931;%20&#933;&#923;&#927;&#928;&#927;&#921;&#919;&#931;&#919;&#931;/&#917;&#925;&#932;&#913;&#926;&#919;/5068889%20&#913;&#928;&#927;&#934;&#913;&#931;&#919;%20&#917;&#925;&#932;&#913;&#926;&#919;&#931;%206&#919;&#928;57&#923;&#936;-&#924;&#936;&#918;.pdf" TargetMode="External"/><Relationship Id="rId93" Type="http://schemas.openxmlformats.org/officeDocument/2006/relationships/hyperlink" Target="../&#935;&#929;&#919;&#924;&#913;&#932;&#927;&#916;&#927;&#932;&#927;&#933;&#924;&#917;&#925;&#913;%202014-2020/&#928;&#917;&#928;%205/&#927;&#935;&#917;/&#934;&#937;&#932;&#921;&#931;&#924;&#927;&#931;/1&#919;%20&#928;&#929;&#927;&#932;&#913;&#931;&#919;/&#927;&#916;-02%20-%20&#937;&#929;I&#924;&#913;&#925;&#931;&#919;%20&#931;&#935;&#917;&#916;&#921;&#913;&#931;&#924;&#927;&#931;%20&#933;&#923;&#927;&#928;&#927;&#921;&#919;&#931;&#919;&#931;/&#917;&#925;&#932;&#913;&#926;&#919;/&#913;&#928;&#927;&#934;&#913;&#931;&#919;%20&#917;&#925;&#932;&#913;&#926;&#919;&#931;.pdf" TargetMode="External"/><Relationship Id="rId98" Type="http://schemas.openxmlformats.org/officeDocument/2006/relationships/hyperlink" Target="../&#935;&#929;&#919;&#924;&#913;&#932;&#927;&#916;&#927;&#932;&#927;&#933;&#924;&#917;&#925;&#913;%202014-2020/&#932;&#927;&#924;&#917;&#913;&#922;&#913;/&#928;&#929;&#913;&#931;&#921;&#925;&#927;%20&#932;&#913;&#924;&#917;&#921;&#927;/&#913;&#931;&#932;&#921;&#922;&#919;%20&#913;&#925;&#913;&#918;&#937;&#927;&#915;&#927;&#925;&#919;&#931;&#919;%202019/&#917;&#925;&#932;&#913;&#926;&#919;/178.8%20&#913;&#928;&#927;&#934;&#913;&#931;&#919;.pdf" TargetMode="External"/><Relationship Id="rId3" Type="http://schemas.openxmlformats.org/officeDocument/2006/relationships/hyperlink" Target="../&#935;&#929;&#919;&#924;&#913;&#932;&#927;&#916;&#927;&#932;&#927;&#933;&#924;&#917;&#925;&#913;%202014-2020/&#928;&#917;&#928;%205/&#917;&#922;&#913;&#914;/&#927;&#916;-02%20-%20&#937;&#929;I&#924;&#913;&#925;&#931;&#919;%20&#931;&#935;&#917;&#916;&#921;&#913;&#931;&#924;&#927;&#931;%20&#933;&#923;&#927;&#928;&#927;&#921;&#919;&#931;&#919;&#931;/7&#935;&#936;&#927;7&#923;&#936;-1&#926;4%205000638%20&#913;&#928;&#927;&#934;&#913;&#931;&#919;%20&#917;&#925;&#932;&#913;&#926;&#919;&#931;.pdf" TargetMode="External"/><Relationship Id="rId25" Type="http://schemas.openxmlformats.org/officeDocument/2006/relationships/hyperlink" Target="../&#935;&#929;&#919;&#924;&#913;&#932;&#927;&#916;&#927;&#932;&#927;&#933;&#924;&#917;&#925;&#913;%202014-2020/&#932;&#927;&#924;&#917;&#913;&#922;&#913;/&#917;&#928;&#913;&#925;&#917;&#922;/&#922;&#917;&#925;&#932;&#929;&#913;%20&#917;&#924;&#928;&#927;&#929;&#921;&#927;/&#928;&#929;&#927;&#932;&#913;&#931;&#919;/2.%20&#932;&#916;&#928;/&#913;&#929;&#935;&#921;&#922;&#927;%20&#932;&#916;&#928;.pdf" TargetMode="External"/><Relationship Id="rId46" Type="http://schemas.openxmlformats.org/officeDocument/2006/relationships/hyperlink" Target="../&#935;&#929;&#919;&#924;&#913;&#932;&#927;&#916;&#927;&#932;&#927;&#933;&#924;&#917;&#925;&#913;%202014-2020/&#928;&#917;&#928;%205/&#917;&#925;&#917;&#929;&#915;&#917;&#921;&#913;&#922;&#917;&#931;%20&#913;&#925;&#913;&#914;&#913;&#920;&#924;&#921;&#931;&#917;&#921;&#931;/&#928;&#929;&#927;&#932;&#913;&#931;&#917;&#921;&#931;/&#916;&#931;%20&#922;&#927;&#921;&#923;&#937;&#925;/&#927;&#916;-02%20-%20&#937;&#929;I&#924;&#913;&#925;&#931;&#919;%20&#931;&#935;&#917;&#916;&#921;&#913;&#931;&#924;&#927;&#931;%20&#933;&#923;&#927;&#928;&#927;&#921;&#919;&#931;&#919;&#931;/&#928;&#929;&#927;&#932;&#913;&#931;&#919;/2.%20&#932;&#949;&#967;&#957;&#953;&#954;&#972;%20&#916;&#949;&#955;&#964;&#943;&#959;%20&#928;&#961;&#940;&#958;&#951;&#962;%20(&#932;&#916;&#928;/&#932;&#916;&#928;%20&#928;&#929;&#927;&#932;&#913;&#931;&#919;&#931;.pdf" TargetMode="External"/><Relationship Id="rId67" Type="http://schemas.openxmlformats.org/officeDocument/2006/relationships/hyperlink" Target="../&#935;&#929;&#919;&#924;&#913;&#932;&#927;&#916;&#927;&#932;&#927;&#933;&#924;&#917;&#925;&#913;%202014-2020/&#928;&#917;&#928;%205/&#917;&#925;&#917;&#929;&#915;&#917;&#921;&#913;&#922;&#917;&#931;%20&#913;&#925;&#913;&#914;&#913;&#920;&#924;&#921;&#931;&#917;&#921;&#931;/&#928;&#929;&#927;&#932;&#913;&#931;&#917;&#921;&#931;/&#915;&#933;&#924;&#925;&#913;&#931;&#921;&#927;%20&#923;&#917;&#933;&#922;&#927;&#928;&#919;&#915;&#919;&#931;/&#927;&#916;-02%20-%20&#937;&#929;I&#924;&#913;&#925;&#931;&#919;%20&#931;&#935;&#917;&#916;&#921;&#913;&#931;&#924;&#927;&#931;%20&#933;&#923;&#927;&#928;&#927;&#921;&#919;&#931;&#919;&#931;/&#917;&#925;&#932;&#913;&#926;&#919;/5067633%20A&#928;&#927;&#934;&#913;&#931;&#919;%20&#917;&#925;&#932;&#913;&#926;&#919;&#931;%20&#937;&#931;&#936;27&#923;&#936;-&#923;&#920;&#921;.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
  <sheetViews>
    <sheetView view="pageBreakPreview" zoomScale="114" zoomScaleNormal="114" zoomScaleSheetLayoutView="114" workbookViewId="0">
      <selection activeCell="E39" sqref="E39"/>
    </sheetView>
  </sheetViews>
  <sheetFormatPr defaultColWidth="8.5703125" defaultRowHeight="12.75" x14ac:dyDescent="0.2"/>
  <cols>
    <col min="1" max="16384" width="8.5703125" style="1"/>
  </cols>
  <sheetData/>
  <sheetProtection algorithmName="SHA-512" hashValue="JZXx2/oxjJKkxqBwGEZd4FsE7i8beIt7DzvNMta49fEKWwRhjw12usJSqkDJ/V6tnozXFHiO9VLb6WMAmsiLNA==" saltValue="MT+ZoUC8JXfbUQ5EMLs3mA==" spinCount="100000" sheet="1" formatCells="0" formatColumns="0" formatRows="0" insertColumns="0" insertRows="0" insertHyperlinks="0" deleteColumns="0" deleteRows="0" sort="0" autoFilter="0" pivotTables="0"/>
  <pageMargins left="0.7" right="0.7" top="0.75" bottom="0.75" header="0.51180555555555551" footer="0.51180555555555551"/>
  <pageSetup scale="91" firstPageNumber="0"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52"/>
  <sheetViews>
    <sheetView view="pageBreakPreview" workbookViewId="0">
      <selection activeCell="C24" sqref="C24:D24"/>
    </sheetView>
  </sheetViews>
  <sheetFormatPr defaultColWidth="8.7109375" defaultRowHeight="12.75" x14ac:dyDescent="0.2"/>
  <cols>
    <col min="1" max="1" width="0.7109375" style="1" customWidth="1"/>
    <col min="2" max="2" width="1.5703125" style="1" customWidth="1"/>
    <col min="3" max="3" width="31.85546875" style="1" customWidth="1"/>
    <col min="4" max="4" width="45" style="1" customWidth="1"/>
    <col min="5" max="5" width="23" style="1" customWidth="1"/>
    <col min="6" max="6" width="19" style="1" customWidth="1"/>
    <col min="7" max="7" width="8.7109375" style="1"/>
    <col min="8" max="8" width="22" style="1" customWidth="1"/>
    <col min="9" max="9" width="8.7109375" style="1"/>
    <col min="10" max="10" width="36.5703125" style="1" customWidth="1"/>
    <col min="11" max="11" width="39.5703125" style="1" customWidth="1"/>
    <col min="12" max="16384" width="8.7109375" style="1"/>
  </cols>
  <sheetData>
    <row r="2" spans="2:11" ht="15.75" x14ac:dyDescent="0.25">
      <c r="C2" s="368" t="s">
        <v>1334</v>
      </c>
      <c r="D2" s="368"/>
      <c r="E2" s="368"/>
    </row>
    <row r="3" spans="2:11" ht="13.5" thickBot="1" x14ac:dyDescent="0.25">
      <c r="B3" s="2"/>
      <c r="C3" s="2"/>
      <c r="D3" s="2"/>
      <c r="E3" s="2"/>
      <c r="F3" s="2"/>
      <c r="G3" s="2"/>
      <c r="H3" s="2"/>
      <c r="I3" s="2"/>
      <c r="J3" s="2"/>
      <c r="K3" s="2"/>
    </row>
    <row r="4" spans="2:11" ht="16.5" thickTop="1" x14ac:dyDescent="0.25">
      <c r="B4" s="2"/>
      <c r="C4" s="320" t="s">
        <v>0</v>
      </c>
      <c r="D4" s="373">
        <f>E10+E15+E29+E19+E23+E26+E32+E35+E41+E44+E47+E50+E51</f>
        <v>111593882.05</v>
      </c>
      <c r="E4" s="374"/>
      <c r="G4" s="2"/>
      <c r="H4" s="2"/>
      <c r="I4" s="2"/>
      <c r="J4" s="2"/>
      <c r="K4" s="2"/>
    </row>
    <row r="5" spans="2:11" ht="15.75" x14ac:dyDescent="0.25">
      <c r="B5" s="2"/>
      <c r="C5" s="321" t="s">
        <v>1</v>
      </c>
      <c r="D5" s="375">
        <f>E11+E16+E30+E24+E20+E27+E33+E36+E39+E42+E45+E48</f>
        <v>104132092.34999999</v>
      </c>
      <c r="E5" s="376"/>
      <c r="F5" s="2"/>
      <c r="G5" s="2"/>
      <c r="H5" s="2"/>
      <c r="I5" s="2"/>
      <c r="J5" s="2"/>
      <c r="K5" s="2"/>
    </row>
    <row r="6" spans="2:11" ht="15.75" x14ac:dyDescent="0.25">
      <c r="B6" s="2"/>
      <c r="C6" s="321" t="s">
        <v>1329</v>
      </c>
      <c r="D6" s="375">
        <f>'3η ΦΑΣΗ ΠΑΡΑΚΟΛ.'!L6+[1]Φύλλο1!$E$15+'[2]ΠΟΡΟΣ 2012-2016'!$B$8+'[2]ΠΟΡΟΣ 2017-2021'!$B$8</f>
        <v>55694316.5</v>
      </c>
      <c r="E6" s="376"/>
      <c r="F6" s="2"/>
      <c r="G6" s="2"/>
      <c r="H6" s="2"/>
      <c r="I6" s="2"/>
      <c r="J6" s="2"/>
      <c r="K6" s="2"/>
    </row>
    <row r="7" spans="2:11" ht="15.75" x14ac:dyDescent="0.25">
      <c r="B7" s="2"/>
      <c r="C7" s="321" t="s">
        <v>1330</v>
      </c>
      <c r="D7" s="375">
        <f>[1]Φύλλο1!$E$16+'3η ΦΑΣΗ ΠΑΡΑΚΟΛ.'!M6+'[2]ΠΟΡΟΣ 2012-2016'!$B$9+'[2]ΠΟΡΟΣ 2017-2021'!$B$9</f>
        <v>39097240.969999999</v>
      </c>
      <c r="E7" s="376"/>
      <c r="F7" s="2"/>
      <c r="G7" s="2"/>
      <c r="H7" s="2"/>
      <c r="I7" s="2"/>
      <c r="J7" s="2"/>
      <c r="K7" s="2"/>
    </row>
    <row r="8" spans="2:11" ht="37.5" customHeight="1" thickBot="1" x14ac:dyDescent="0.3">
      <c r="B8" s="2"/>
      <c r="C8" s="334" t="s">
        <v>1331</v>
      </c>
      <c r="D8" s="377">
        <f>D4-D7</f>
        <v>72496641.079999998</v>
      </c>
      <c r="E8" s="378"/>
      <c r="F8" s="2"/>
      <c r="G8" s="2"/>
      <c r="H8" s="2"/>
      <c r="I8" s="2"/>
      <c r="J8" s="2"/>
      <c r="K8" s="2"/>
    </row>
    <row r="9" spans="2:11" ht="14.25" thickTop="1" thickBot="1" x14ac:dyDescent="0.25">
      <c r="B9" s="2"/>
      <c r="C9" s="5"/>
      <c r="D9" s="5"/>
      <c r="E9" s="5"/>
      <c r="F9" s="2"/>
      <c r="G9" s="2"/>
      <c r="H9" s="2"/>
      <c r="I9" s="2"/>
      <c r="J9" s="2"/>
      <c r="K9" s="2"/>
    </row>
    <row r="10" spans="2:11" ht="15.75" thickTop="1" x14ac:dyDescent="0.25">
      <c r="B10" s="2"/>
      <c r="C10" s="335" t="s">
        <v>132</v>
      </c>
      <c r="D10" s="336"/>
      <c r="E10" s="337">
        <f>'1η ΦΑΣΗ ΠΑΡΑΚΟΛ.'!P5+'1η ΦΑΣΗ ΠΑΡΑΚΟΛ.'!P6+'1η ΦΑΣΗ ΠΑΡΑΚΟΛ.'!P7+'1η ΦΑΣΗ ΠΑΡΑΚΟΛ.'!P8+'1η ΦΑΣΗ ΠΑΡΑΚΟΛ.'!P9+'1η ΦΑΣΗ ΠΑΡΑΚΟΛ.'!P11+'1η ΦΑΣΗ ΠΑΡΑΚΟΛ.'!P12+'1η ΦΑΣΗ ΠΑΡΑΚΟΛ.'!P13+'1η ΦΑΣΗ ΠΑΡΑΚΟΛ.'!P14+'1η ΦΑΣΗ ΠΑΡΑΚΟΛ.'!P21+'1η ΦΑΣΗ ΠΑΡΑΚΟΛ.'!P16+'1η ΦΑΣΗ ΠΑΡΑΚΟΛ.'!P32+'1η ΦΑΣΗ ΠΑΡΑΚΟΛ.'!P44+'1η ΦΑΣΗ ΠΑΡΑΚΟΛ.'!P35+'1η ΦΑΣΗ ΠΑΡΑΚΟΛ.'!P36+'1η ΦΑΣΗ ΠΑΡΑΚΟΛ.'!P37+'1η ΦΑΣΗ ΠΑΡΑΚΟΛ.'!P38+'1η ΦΑΣΗ ΠΑΡΑΚΟΛ.'!P39+'1η ΦΑΣΗ ΠΑΡΑΚΟΛ.'!P40+'1η ΦΑΣΗ ΠΑΡΑΚΟΛ.'!P41+'1η ΦΑΣΗ ΠΑΡΑΚΟΛ.'!P42+'1η ΦΑΣΗ ΠΑΡΑΚΟΛ.'!P43+'1η ΦΑΣΗ ΠΑΡΑΚΟΛ.'!P45+'1η ΦΑΣΗ ΠΑΡΑΚΟΛ.'!P61+'1η ΦΑΣΗ ΠΑΡΑΚΟΛ.'!P63+'1η ΦΑΣΗ ΠΑΡΑΚΟΛ.'!P56+'1η ΦΑΣΗ ΠΑΡΑΚΟΛ.'!P60+'1η ΦΑΣΗ ΠΑΡΑΚΟΛ.'!P31+'1η ΦΑΣΗ ΠΑΡΑΚΟΛ.'!P67+'1η ΦΑΣΗ ΠΑΡΑΚΟΛ.'!P58+'1η ΦΑΣΗ ΠΑΡΑΚΟΛ.'!P77</f>
        <v>27842461.079999998</v>
      </c>
    </row>
    <row r="11" spans="2:11" ht="15" x14ac:dyDescent="0.25">
      <c r="B11" s="2"/>
      <c r="C11" s="322" t="s">
        <v>133</v>
      </c>
      <c r="D11" s="323"/>
      <c r="E11" s="324">
        <f>'1η ΦΑΣΗ ΠΑΡΑΚΟΛ.'!F5+'1η ΦΑΣΗ ΠΑΡΑΚΟΛ.'!F6+'1η ΦΑΣΗ ΠΑΡΑΚΟΛ.'!F7+'1η ΦΑΣΗ ΠΑΡΑΚΟΛ.'!F8+'1η ΦΑΣΗ ΠΑΡΑΚΟΛ.'!F9+'1η ΦΑΣΗ ΠΑΡΑΚΟΛ.'!F11+'1η ΦΑΣΗ ΠΑΡΑΚΟΛ.'!F12+'1η ΦΑΣΗ ΠΑΡΑΚΟΛ.'!F13+'1η ΦΑΣΗ ΠΑΡΑΚΟΛ.'!F14+'1η ΦΑΣΗ ΠΑΡΑΚΟΛ.'!F15+'1η ΦΑΣΗ ΠΑΡΑΚΟΛ.'!F16+'1η ΦΑΣΗ ΠΑΡΑΚΟΛ.'!F17+'1η ΦΑΣΗ ΠΑΡΑΚΟΛ.'!F18+'1η ΦΑΣΗ ΠΑΡΑΚΟΛ.'!F20+'1η ΦΑΣΗ ΠΑΡΑΚΟΛ.'!F21+'1η ΦΑΣΗ ΠΑΡΑΚΟΛ.'!F29+'1η ΦΑΣΗ ΠΑΡΑΚΟΛ.'!F30+'1η ΦΑΣΗ ΠΑΡΑΚΟΛ.'!F31+'1η ΦΑΣΗ ΠΑΡΑΚΟΛ.'!F32+'1η ΦΑΣΗ ΠΑΡΑΚΟΛ.'!F35+'1η ΦΑΣΗ ΠΑΡΑΚΟΛ.'!F36+'1η ΦΑΣΗ ΠΑΡΑΚΟΛ.'!F37+'1η ΦΑΣΗ ΠΑΡΑΚΟΛ.'!F38+'1η ΦΑΣΗ ΠΑΡΑΚΟΛ.'!F39+'1η ΦΑΣΗ ΠΑΡΑΚΟΛ.'!F40+'1η ΦΑΣΗ ΠΑΡΑΚΟΛ.'!F41+'1η ΦΑΣΗ ΠΑΡΑΚΟΛ.'!F42+'1η ΦΑΣΗ ΠΑΡΑΚΟΛ.'!F43+'1η ΦΑΣΗ ΠΑΡΑΚΟΛ.'!F44+'1η ΦΑΣΗ ΠΑΡΑΚΟΛ.'!F45+'1η ΦΑΣΗ ΠΑΡΑΚΟΛ.'!F46+'1η ΦΑΣΗ ΠΑΡΑΚΟΛ.'!F47+'1η ΦΑΣΗ ΠΑΡΑΚΟΛ.'!F56+'1η ΦΑΣΗ ΠΑΡΑΚΟΛ.'!F57+'1η ΦΑΣΗ ΠΑΡΑΚΟΛ.'!F58+'1η ΦΑΣΗ ΠΑΡΑΚΟΛ.'!F60+'1η ΦΑΣΗ ΠΑΡΑΚΟΛ.'!F61+'1η ΦΑΣΗ ΠΑΡΑΚΟΛ.'!F63+'1η ΦΑΣΗ ΠΑΡΑΚΟΛ.'!F64+'1η ΦΑΣΗ ΠΑΡΑΚΟΛ.'!F65+'1η ΦΑΣΗ ΠΑΡΑΚΟΛ.'!F67+'1η ΦΑΣΗ ΠΑΡΑΚΟΛ.'!F77</f>
        <v>46509347.480000004</v>
      </c>
    </row>
    <row r="12" spans="2:11" ht="15" x14ac:dyDescent="0.25">
      <c r="B12" s="2"/>
      <c r="C12" s="369" t="s">
        <v>134</v>
      </c>
      <c r="D12" s="370"/>
      <c r="E12" s="324">
        <f>'1η ΦΑΣΗ ΠΑΡΑΚΟΛ.'!F10+'1η ΦΑΣΗ ΠΑΡΑΚΟΛ.'!F15+'1η ΦΑΣΗ ΠΑΡΑΚΟΛ.'!F17+'1η ΦΑΣΗ ΠΑΡΑΚΟΛ.'!F28+'1η ΦΑΣΗ ΠΑΡΑΚΟΛ.'!F29+'1η ΦΑΣΗ ΠΑΡΑΚΟΛ.'!F30+'1η ΦΑΣΗ ΠΑΡΑΚΟΛ.'!F47+'1η ΦΑΣΗ ΠΑΡΑΚΟΛ.'!F64</f>
        <v>13176360.319999998</v>
      </c>
    </row>
    <row r="13" spans="2:11" ht="15" x14ac:dyDescent="0.25">
      <c r="B13" s="2"/>
      <c r="C13" s="322"/>
      <c r="D13" s="323"/>
      <c r="E13" s="324"/>
    </row>
    <row r="14" spans="2:11" x14ac:dyDescent="0.2">
      <c r="B14" s="2"/>
      <c r="C14" s="326"/>
      <c r="D14" s="325"/>
      <c r="E14" s="327"/>
    </row>
    <row r="15" spans="2:11" ht="15" x14ac:dyDescent="0.25">
      <c r="C15" s="322" t="s">
        <v>292</v>
      </c>
      <c r="D15" s="323"/>
      <c r="E15" s="324">
        <f>'1η ΦΑΣΗ ΠΑΡΑΚΟΛ.'!P19+'1η ΦΑΣΗ ΠΑΡΑΚΟΛ.'!P57</f>
        <v>3518585.2</v>
      </c>
      <c r="J15" s="4"/>
    </row>
    <row r="16" spans="2:11" ht="15" x14ac:dyDescent="0.25">
      <c r="C16" s="322" t="s">
        <v>293</v>
      </c>
      <c r="D16" s="323"/>
      <c r="E16" s="324">
        <f>'1η ΦΑΣΗ ΠΑΡΑΚΟΛ.'!F19+'1η ΦΑΣΗ ΠΑΡΑΚΟΛ.'!F57+'1η ΦΑΣΗ ΠΑΡΑΚΟΛ.'!F59+'1η ΦΑΣΗ ΠΑΡΑΚΟΛ.'!F74</f>
        <v>4535561.3599999994</v>
      </c>
    </row>
    <row r="17" spans="3:5" ht="15" x14ac:dyDescent="0.25">
      <c r="C17" s="322" t="s">
        <v>2</v>
      </c>
      <c r="D17" s="323"/>
      <c r="E17" s="324">
        <f>'1η ΦΑΣΗ ΠΑΡΑΚΟΛ.'!F57</f>
        <v>591623</v>
      </c>
    </row>
    <row r="18" spans="3:5" ht="15" x14ac:dyDescent="0.25">
      <c r="C18" s="322"/>
      <c r="D18" s="325"/>
      <c r="E18" s="327"/>
    </row>
    <row r="19" spans="3:5" ht="15" x14ac:dyDescent="0.25">
      <c r="C19" s="322" t="s">
        <v>3</v>
      </c>
      <c r="D19" s="323"/>
      <c r="E19" s="324"/>
    </row>
    <row r="20" spans="3:5" ht="15" x14ac:dyDescent="0.25">
      <c r="C20" s="322" t="s">
        <v>4</v>
      </c>
      <c r="D20" s="323"/>
      <c r="E20" s="324">
        <f>'1η ΦΑΣΗ ΠΑΡΑΚΟΛ.'!F73</f>
        <v>478034.26</v>
      </c>
    </row>
    <row r="21" spans="3:5" x14ac:dyDescent="0.2">
      <c r="C21" s="328"/>
      <c r="D21" s="329"/>
      <c r="E21" s="330"/>
    </row>
    <row r="22" spans="3:5" x14ac:dyDescent="0.2">
      <c r="C22" s="328"/>
      <c r="D22" s="329"/>
      <c r="E22" s="330"/>
    </row>
    <row r="23" spans="3:5" ht="15" x14ac:dyDescent="0.25">
      <c r="C23" s="369" t="s">
        <v>646</v>
      </c>
      <c r="D23" s="370"/>
      <c r="E23" s="324"/>
    </row>
    <row r="24" spans="3:5" ht="15" x14ac:dyDescent="0.25">
      <c r="C24" s="369" t="s">
        <v>647</v>
      </c>
      <c r="D24" s="370"/>
      <c r="E24" s="324">
        <f>'1η ΦΑΣΗ ΠΑΡΑΚΟΛ.'!F54</f>
        <v>1300000</v>
      </c>
    </row>
    <row r="25" spans="3:5" x14ac:dyDescent="0.2">
      <c r="C25" s="328"/>
      <c r="D25" s="329"/>
      <c r="E25" s="330"/>
    </row>
    <row r="26" spans="3:5" ht="15.75" x14ac:dyDescent="0.25">
      <c r="C26" s="369" t="s">
        <v>992</v>
      </c>
      <c r="D26" s="370"/>
      <c r="E26" s="331">
        <f>'1η ΦΑΣΗ ΠΑΡΑΚΟΛ.'!F48+'1η ΦΑΣΗ ΠΑΡΑΚΟΛ.'!F49+'1η ΦΑΣΗ ΠΑΡΑΚΟΛ.'!F50+'1η ΦΑΣΗ ΠΑΡΑΚΟΛ.'!F51+'1η ΦΑΣΗ ΠΑΡΑΚΟΛ.'!F52+'1η ΦΑΣΗ ΠΑΡΑΚΟΛ.'!F55+'1η ΦΑΣΗ ΠΑΡΑΚΟΛ.'!F68+'1η ΦΑΣΗ ΠΑΡΑΚΟΛ.'!F70+'1η ΦΑΣΗ ΠΑΡΑΚΟΛ.'!F75+'1η ΦΑΣΗ ΠΑΡΑΚΟΛ.'!F76</f>
        <v>4851597.04</v>
      </c>
    </row>
    <row r="27" spans="3:5" ht="15.75" x14ac:dyDescent="0.25">
      <c r="C27" s="369" t="s">
        <v>993</v>
      </c>
      <c r="D27" s="370"/>
      <c r="E27" s="331">
        <f>'1η ΦΑΣΗ ΠΑΡΑΚΟΛ.'!F48+'1η ΦΑΣΗ ΠΑΡΑΚΟΛ.'!F49+'1η ΦΑΣΗ ΠΑΡΑΚΟΛ.'!F50+'1η ΦΑΣΗ ΠΑΡΑΚΟΛ.'!F51+'1η ΦΑΣΗ ΠΑΡΑΚΟΛ.'!F52+'1η ΦΑΣΗ ΠΑΡΑΚΟΛ.'!F55+'1η ΦΑΣΗ ΠΑΡΑΚΟΛ.'!F68+'1η ΦΑΣΗ ΠΑΡΑΚΟΛ.'!P70+'1η ΦΑΣΗ ΠΑΡΑΚΟΛ.'!F75+'1η ΦΑΣΗ ΠΑΡΑΚΟΛ.'!F76</f>
        <v>4851597.04</v>
      </c>
    </row>
    <row r="28" spans="3:5" ht="15.75" x14ac:dyDescent="0.25">
      <c r="C28" s="328"/>
      <c r="D28" s="329"/>
      <c r="E28" s="331"/>
    </row>
    <row r="29" spans="3:5" ht="15.75" x14ac:dyDescent="0.25">
      <c r="C29" s="369" t="s">
        <v>419</v>
      </c>
      <c r="D29" s="370"/>
      <c r="E29" s="331">
        <f>'1η ΦΑΣΗ ΠΑΡΑΚΟΛ.'!P22+'1η ΦΑΣΗ ΠΑΡΑΚΟΛ.'!P23+'1η ΦΑΣΗ ΠΑΡΑΚΟΛ.'!P25+'1η ΦΑΣΗ ΠΑΡΑΚΟΛ.'!P33</f>
        <v>821200</v>
      </c>
    </row>
    <row r="30" spans="3:5" ht="15.75" x14ac:dyDescent="0.25">
      <c r="C30" s="369" t="s">
        <v>420</v>
      </c>
      <c r="D30" s="370"/>
      <c r="E30" s="331">
        <f>'1η ΦΑΣΗ ΠΑΡΑΚΟΛ.'!F22+'1η ΦΑΣΗ ΠΑΡΑΚΟΛ.'!F23+'1η ΦΑΣΗ ΠΑΡΑΚΟΛ.'!F24+'1η ΦΑΣΗ ΠΑΡΑΚΟΛ.'!F25+'1η ΦΑΣΗ ΠΑΡΑΚΟΛ.'!F26+'1η ΦΑΣΗ ΠΑΡΑΚΟΛ.'!F27+'1η ΦΑΣΗ ΠΑΡΑΚΟΛ.'!F33+'1η ΦΑΣΗ ΠΑΡΑΚΟΛ.'!F34</f>
        <v>1644328</v>
      </c>
    </row>
    <row r="31" spans="3:5" x14ac:dyDescent="0.2">
      <c r="C31" s="328"/>
      <c r="D31" s="329"/>
      <c r="E31" s="330"/>
    </row>
    <row r="32" spans="3:5" ht="15.75" x14ac:dyDescent="0.25">
      <c r="C32" s="369" t="s">
        <v>994</v>
      </c>
      <c r="D32" s="370"/>
      <c r="E32" s="331">
        <f>'1η ΦΑΣΗ ΠΑΡΑΚΟΛ.'!P69</f>
        <v>2200000</v>
      </c>
    </row>
    <row r="33" spans="3:5" ht="15.75" x14ac:dyDescent="0.25">
      <c r="C33" s="369" t="s">
        <v>995</v>
      </c>
      <c r="D33" s="370"/>
      <c r="E33" s="331">
        <f>'1η ΦΑΣΗ ΠΑΡΑΚΟΛ.'!F69</f>
        <v>2200000</v>
      </c>
    </row>
    <row r="34" spans="3:5" x14ac:dyDescent="0.2">
      <c r="C34" s="328"/>
      <c r="D34" s="329"/>
      <c r="E34" s="330"/>
    </row>
    <row r="35" spans="3:5" ht="15.75" x14ac:dyDescent="0.25">
      <c r="C35" s="369" t="s">
        <v>1030</v>
      </c>
      <c r="D35" s="370"/>
      <c r="E35" s="331">
        <f>'1η ΦΑΣΗ ΠΑΡΑΚΟΛ.'!P71+'1η ΦΑΣΗ ΠΑΡΑΚΟΛ.'!P72</f>
        <v>8140000</v>
      </c>
    </row>
    <row r="36" spans="3:5" ht="15.75" x14ac:dyDescent="0.25">
      <c r="C36" s="369" t="s">
        <v>1031</v>
      </c>
      <c r="D36" s="370"/>
      <c r="E36" s="331">
        <f>'1η ΦΑΣΗ ΠΑΡΑΚΟΛ.'!F71+'1η ΦΑΣΗ ΠΑΡΑΚΟΛ.'!F72</f>
        <v>9322631.9399999995</v>
      </c>
    </row>
    <row r="37" spans="3:5" x14ac:dyDescent="0.2">
      <c r="C37" s="328"/>
      <c r="D37" s="329"/>
      <c r="E37" s="330"/>
    </row>
    <row r="38" spans="3:5" ht="15.75" x14ac:dyDescent="0.25">
      <c r="C38" s="369" t="s">
        <v>1099</v>
      </c>
      <c r="D38" s="370"/>
      <c r="E38" s="331">
        <v>0</v>
      </c>
    </row>
    <row r="39" spans="3:5" ht="15.75" x14ac:dyDescent="0.25">
      <c r="C39" s="369" t="s">
        <v>1100</v>
      </c>
      <c r="D39" s="370"/>
      <c r="E39" s="331">
        <f>'1η ΦΑΣΗ ΠΑΡΑΚΟΛ.'!F74</f>
        <v>1989949.02</v>
      </c>
    </row>
    <row r="40" spans="3:5" x14ac:dyDescent="0.2">
      <c r="C40" s="328"/>
      <c r="D40" s="329"/>
      <c r="E40" s="330"/>
    </row>
    <row r="41" spans="3:5" ht="15.75" x14ac:dyDescent="0.25">
      <c r="C41" s="369" t="s">
        <v>1208</v>
      </c>
      <c r="D41" s="370"/>
      <c r="E41" s="331">
        <f>'1η ΦΑΣΗ ΠΑΡΑΚΟΛ.'!P79+'1η ΦΑΣΗ ΠΑΡΑΚΟΛ.'!P80</f>
        <v>10457475.800000001</v>
      </c>
    </row>
    <row r="42" spans="3:5" ht="15.75" x14ac:dyDescent="0.25">
      <c r="C42" s="369" t="s">
        <v>1207</v>
      </c>
      <c r="D42" s="370"/>
      <c r="E42" s="331">
        <f>'1η ΦΑΣΗ ΠΑΡΑΚΟΛ.'!F79+'1η ΦΑΣΗ ΠΑΡΑΚΟΛ.'!F80</f>
        <v>10457475.800000001</v>
      </c>
    </row>
    <row r="43" spans="3:5" x14ac:dyDescent="0.2">
      <c r="C43" s="328"/>
      <c r="D43" s="329"/>
      <c r="E43" s="330"/>
    </row>
    <row r="44" spans="3:5" ht="15.75" x14ac:dyDescent="0.25">
      <c r="C44" s="369" t="s">
        <v>1221</v>
      </c>
      <c r="D44" s="370"/>
      <c r="E44" s="331">
        <f>'1η ΦΑΣΗ ΠΑΡΑΚΟΛ.'!P82+'1η ΦΑΣΗ ΠΑΡΑΚΟΛ.'!P84</f>
        <v>2139752.41</v>
      </c>
    </row>
    <row r="45" spans="3:5" ht="15.75" x14ac:dyDescent="0.25">
      <c r="C45" s="369" t="s">
        <v>1222</v>
      </c>
      <c r="D45" s="370"/>
      <c r="E45" s="331">
        <f>'1η ΦΑΣΗ ΠΑΡΑΚΟΛ.'!F81+'1η ΦΑΣΗ ΠΑΡΑΚΟΛ.'!F82+'1η ΦΑΣΗ ΠΑΡΑΚΟΛ.'!F83+'1η ΦΑΣΗ ΠΑΡΑΚΟΛ.'!F84+'1η ΦΑΣΗ ΠΑΡΑΚΟΛ.'!F85+'1η ΦΑΣΗ ΠΑΡΑΚΟΛ.'!F86</f>
        <v>12877052.379999999</v>
      </c>
    </row>
    <row r="46" spans="3:5" x14ac:dyDescent="0.2">
      <c r="C46" s="328"/>
      <c r="D46" s="329"/>
      <c r="E46" s="330"/>
    </row>
    <row r="47" spans="3:5" ht="15.75" x14ac:dyDescent="0.25">
      <c r="C47" s="369" t="str">
        <f>[1]Φύλλο1!$C$5</f>
        <v>ΣΥΝΟΛΙΚΑ ΕΝΤΑΓΜΕΝΑ ΕΡΓΑ ΣΤΟ ΦΙΛΟΔΗΜΟΣ</v>
      </c>
      <c r="D47" s="370"/>
      <c r="E47" s="331">
        <f>[1]Φύλλο1!$E$5</f>
        <v>5283231.5999999996</v>
      </c>
    </row>
    <row r="48" spans="3:5" ht="15.75" x14ac:dyDescent="0.25">
      <c r="C48" s="369" t="str">
        <f>[1]Φύλλο1!$C$6</f>
        <v>ΣΥΝΟΛΙΚΕΣ ΠΡΟΤΑΣΕΙΣ ΕΡΓΩΝ ΣΤΟ ΦΙΛΟΔΗΜΟΣ</v>
      </c>
      <c r="D48" s="370"/>
      <c r="E48" s="331">
        <f>[1]Φύλλο1!$E$6</f>
        <v>7966115.0700000003</v>
      </c>
    </row>
    <row r="49" spans="3:5" x14ac:dyDescent="0.2">
      <c r="C49" s="328"/>
      <c r="D49" s="329"/>
      <c r="E49" s="332"/>
    </row>
    <row r="50" spans="3:5" ht="15.75" x14ac:dyDescent="0.25">
      <c r="C50" s="369" t="s">
        <v>1332</v>
      </c>
      <c r="D50" s="370"/>
      <c r="E50" s="331">
        <f>'[2]ΠΟΡΟΣ 2012-2016'!$B$7</f>
        <v>40817016.590000004</v>
      </c>
    </row>
    <row r="51" spans="3:5" ht="16.5" thickBot="1" x14ac:dyDescent="0.3">
      <c r="C51" s="371" t="s">
        <v>1333</v>
      </c>
      <c r="D51" s="372"/>
      <c r="E51" s="333">
        <f>'[2]ΠΟΡΟΣ 2017-2021'!$B$7</f>
        <v>5522562.3300000001</v>
      </c>
    </row>
    <row r="52" spans="3:5" ht="13.5" thickTop="1" x14ac:dyDescent="0.2"/>
  </sheetData>
  <sheetProtection algorithmName="SHA-512" hashValue="zjZJtbKG0hZ4KwBILIwj3/0362XqwnaInGYqC/umjg68yfmb1mvQFoQyQoWCSk1+EqS/a0doHU3G9j27+YXyJw==" saltValue="2o5kyj6+yM6hCnBEvrES4g==" spinCount="100000" sheet="1" formatCells="0" formatColumns="0" formatRows="0" insertColumns="0" insertRows="0" insertHyperlinks="0" deleteColumns="0" deleteRows="0" sort="0" autoFilter="0" pivotTables="0"/>
  <mergeCells count="27">
    <mergeCell ref="C47:D47"/>
    <mergeCell ref="C48:D48"/>
    <mergeCell ref="C12:D12"/>
    <mergeCell ref="C50:D50"/>
    <mergeCell ref="C51:D51"/>
    <mergeCell ref="C41:D41"/>
    <mergeCell ref="C42:D42"/>
    <mergeCell ref="C44:D44"/>
    <mergeCell ref="C45:D45"/>
    <mergeCell ref="C38:D38"/>
    <mergeCell ref="C39:D39"/>
    <mergeCell ref="C23:D23"/>
    <mergeCell ref="C24:D24"/>
    <mergeCell ref="C26:D26"/>
    <mergeCell ref="C29:D29"/>
    <mergeCell ref="C30:D30"/>
    <mergeCell ref="C2:E2"/>
    <mergeCell ref="C36:D36"/>
    <mergeCell ref="C32:D32"/>
    <mergeCell ref="C33:D33"/>
    <mergeCell ref="C35:D35"/>
    <mergeCell ref="C27:D27"/>
    <mergeCell ref="D4:E4"/>
    <mergeCell ref="D5:E5"/>
    <mergeCell ref="D6:E6"/>
    <mergeCell ref="D7:E7"/>
    <mergeCell ref="D8:E8"/>
  </mergeCells>
  <pageMargins left="0.7" right="0.7" top="0.75" bottom="0.75" header="0.51180555555555551" footer="0.51180555555555551"/>
  <pageSetup paperSize="9" scale="87" firstPageNumber="0" orientation="portrait" horizontalDpi="300" verticalDpi="300" r:id="rId1"/>
  <headerFooter alignWithMargins="0"/>
  <colBreaks count="1" manualBreakCount="1">
    <brk id="5" max="53"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W88"/>
  <sheetViews>
    <sheetView tabSelected="1" zoomScale="120" zoomScaleNormal="120" zoomScaleSheetLayoutView="90" workbookViewId="0">
      <pane xSplit="2" ySplit="4" topLeftCell="D5" activePane="bottomRight" state="frozen"/>
      <selection activeCell="S22" sqref="S22"/>
      <selection pane="topRight" activeCell="S22" sqref="S22"/>
      <selection pane="bottomLeft" activeCell="S22" sqref="S22"/>
      <selection pane="bottomRight" activeCell="B81" sqref="B81"/>
    </sheetView>
  </sheetViews>
  <sheetFormatPr defaultColWidth="9.140625" defaultRowHeight="12" x14ac:dyDescent="0.2"/>
  <cols>
    <col min="1" max="1" width="5.5703125" style="2" customWidth="1"/>
    <col min="2" max="2" width="47.5703125" style="2" customWidth="1"/>
    <col min="3" max="3" width="21.5703125" style="2" hidden="1" customWidth="1"/>
    <col min="4" max="4" width="36" style="2" customWidth="1"/>
    <col min="5" max="5" width="19.7109375" style="2" hidden="1" customWidth="1"/>
    <col min="6" max="6" width="24.7109375" style="141" customWidth="1"/>
    <col min="7" max="7" width="26.42578125" style="2" customWidth="1"/>
    <col min="8" max="8" width="27.140625" style="2" hidden="1" customWidth="1"/>
    <col min="9" max="9" width="28.140625" style="2" hidden="1" customWidth="1"/>
    <col min="10" max="11" width="20.5703125" style="2" hidden="1" customWidth="1"/>
    <col min="12" max="12" width="16.85546875" style="2" hidden="1" customWidth="1"/>
    <col min="13" max="14" width="19.42578125" style="2" hidden="1" customWidth="1"/>
    <col min="15" max="15" width="11.28515625" style="2" hidden="1" customWidth="1"/>
    <col min="16" max="16" width="12.140625" style="141" customWidth="1"/>
    <col min="17" max="17" width="16.28515625" style="2" hidden="1" customWidth="1"/>
    <col min="18" max="18" width="17" style="2" hidden="1" customWidth="1"/>
    <col min="19" max="19" width="17.85546875" style="2" hidden="1" customWidth="1"/>
    <col min="20" max="20" width="16.140625" style="2" hidden="1" customWidth="1"/>
    <col min="21" max="21" width="12.5703125" style="2" hidden="1" customWidth="1"/>
    <col min="22" max="22" width="13.5703125" style="2" hidden="1" customWidth="1"/>
    <col min="23" max="16384" width="9.140625" style="2"/>
  </cols>
  <sheetData>
    <row r="3" spans="1:22" ht="12" customHeight="1" thickBot="1" x14ac:dyDescent="0.25"/>
    <row r="4" spans="1:22" s="6" customFormat="1" ht="48.75" thickTop="1" x14ac:dyDescent="0.2">
      <c r="A4" s="214" t="s">
        <v>5</v>
      </c>
      <c r="B4" s="157" t="s">
        <v>6</v>
      </c>
      <c r="C4" s="157" t="s">
        <v>7</v>
      </c>
      <c r="D4" s="157" t="s">
        <v>8</v>
      </c>
      <c r="E4" s="157" t="s">
        <v>9</v>
      </c>
      <c r="F4" s="163" t="s">
        <v>10</v>
      </c>
      <c r="G4" s="158" t="s">
        <v>11</v>
      </c>
      <c r="H4" s="157" t="s">
        <v>12</v>
      </c>
      <c r="I4" s="157" t="s">
        <v>13</v>
      </c>
      <c r="J4" s="157" t="s">
        <v>14</v>
      </c>
      <c r="K4" s="157" t="s">
        <v>15</v>
      </c>
      <c r="L4" s="157" t="s">
        <v>16</v>
      </c>
      <c r="M4" s="159" t="s">
        <v>17</v>
      </c>
      <c r="N4" s="159" t="s">
        <v>1069</v>
      </c>
      <c r="O4" s="157" t="s">
        <v>18</v>
      </c>
      <c r="P4" s="357" t="s">
        <v>69</v>
      </c>
      <c r="Q4" s="354" t="s">
        <v>19</v>
      </c>
      <c r="R4" s="157" t="s">
        <v>14</v>
      </c>
      <c r="S4" s="157" t="s">
        <v>20</v>
      </c>
      <c r="T4" s="157" t="s">
        <v>21</v>
      </c>
      <c r="U4" s="157" t="s">
        <v>22</v>
      </c>
      <c r="V4" s="160" t="s">
        <v>23</v>
      </c>
    </row>
    <row r="5" spans="1:22" s="101" customFormat="1" ht="12.75" x14ac:dyDescent="0.2">
      <c r="A5" s="339">
        <v>1</v>
      </c>
      <c r="B5" s="340" t="s">
        <v>47</v>
      </c>
      <c r="C5" s="341">
        <v>4</v>
      </c>
      <c r="D5" s="342" t="s">
        <v>67</v>
      </c>
      <c r="E5" s="342" t="s">
        <v>48</v>
      </c>
      <c r="F5" s="343">
        <v>822222.34</v>
      </c>
      <c r="G5" s="342" t="s">
        <v>65</v>
      </c>
      <c r="H5" s="341" t="s">
        <v>49</v>
      </c>
      <c r="I5" s="342"/>
      <c r="J5" s="342"/>
      <c r="K5" s="342"/>
      <c r="L5" s="342"/>
      <c r="M5" s="341" t="s">
        <v>66</v>
      </c>
      <c r="N5" s="344">
        <v>42487</v>
      </c>
      <c r="O5" s="345">
        <v>5000638</v>
      </c>
      <c r="P5" s="358">
        <v>822792.89</v>
      </c>
      <c r="Q5" s="355"/>
      <c r="R5" s="342"/>
      <c r="S5" s="342" t="s">
        <v>68</v>
      </c>
      <c r="T5" s="342"/>
      <c r="U5" s="342"/>
      <c r="V5" s="346"/>
    </row>
    <row r="6" spans="1:22" s="101" customFormat="1" ht="25.5" x14ac:dyDescent="0.2">
      <c r="A6" s="339">
        <v>2</v>
      </c>
      <c r="B6" s="347" t="s">
        <v>82</v>
      </c>
      <c r="C6" s="342"/>
      <c r="D6" s="342" t="s">
        <v>67</v>
      </c>
      <c r="E6" s="342" t="s">
        <v>48</v>
      </c>
      <c r="F6" s="343">
        <v>3970984.47</v>
      </c>
      <c r="G6" s="342" t="s">
        <v>65</v>
      </c>
      <c r="H6" s="341" t="s">
        <v>49</v>
      </c>
      <c r="I6" s="342"/>
      <c r="J6" s="342"/>
      <c r="K6" s="342"/>
      <c r="L6" s="342"/>
      <c r="M6" s="341" t="s">
        <v>66</v>
      </c>
      <c r="N6" s="344">
        <v>42727</v>
      </c>
      <c r="O6" s="345">
        <v>5002648</v>
      </c>
      <c r="P6" s="358">
        <v>3629672.17</v>
      </c>
      <c r="Q6" s="355"/>
      <c r="R6" s="342"/>
      <c r="S6" s="342" t="s">
        <v>83</v>
      </c>
      <c r="T6" s="342"/>
      <c r="U6" s="342"/>
      <c r="V6" s="346"/>
    </row>
    <row r="7" spans="1:22" s="101" customFormat="1" ht="68.25" customHeight="1" x14ac:dyDescent="0.2">
      <c r="A7" s="339">
        <v>3</v>
      </c>
      <c r="B7" s="347" t="s">
        <v>97</v>
      </c>
      <c r="C7" s="342"/>
      <c r="D7" s="342" t="s">
        <v>67</v>
      </c>
      <c r="E7" s="342" t="s">
        <v>48</v>
      </c>
      <c r="F7" s="343">
        <v>2004152.15</v>
      </c>
      <c r="G7" s="342" t="s">
        <v>65</v>
      </c>
      <c r="H7" s="341" t="s">
        <v>49</v>
      </c>
      <c r="I7" s="342"/>
      <c r="J7" s="342"/>
      <c r="K7" s="342"/>
      <c r="L7" s="342"/>
      <c r="M7" s="341" t="s">
        <v>66</v>
      </c>
      <c r="N7" s="344">
        <v>42734</v>
      </c>
      <c r="O7" s="345">
        <v>5003811</v>
      </c>
      <c r="P7" s="358">
        <v>2181719.0299999998</v>
      </c>
      <c r="Q7" s="355"/>
      <c r="R7" s="342"/>
      <c r="S7" s="342" t="s">
        <v>98</v>
      </c>
      <c r="T7" s="342"/>
      <c r="U7" s="342"/>
      <c r="V7" s="346"/>
    </row>
    <row r="8" spans="1:22" s="101" customFormat="1" ht="34.5" customHeight="1" x14ac:dyDescent="0.2">
      <c r="A8" s="339">
        <v>4</v>
      </c>
      <c r="B8" s="347" t="s">
        <v>112</v>
      </c>
      <c r="C8" s="342"/>
      <c r="D8" s="342" t="s">
        <v>67</v>
      </c>
      <c r="E8" s="342" t="s">
        <v>48</v>
      </c>
      <c r="F8" s="343">
        <v>172800</v>
      </c>
      <c r="G8" s="342" t="s">
        <v>65</v>
      </c>
      <c r="H8" s="341" t="s">
        <v>49</v>
      </c>
      <c r="I8" s="342"/>
      <c r="J8" s="342"/>
      <c r="K8" s="342"/>
      <c r="L8" s="342"/>
      <c r="M8" s="341" t="s">
        <v>66</v>
      </c>
      <c r="N8" s="344">
        <v>42706</v>
      </c>
      <c r="O8" s="345">
        <v>5002407</v>
      </c>
      <c r="P8" s="358">
        <v>416538.22</v>
      </c>
      <c r="Q8" s="355"/>
      <c r="R8" s="342"/>
      <c r="S8" s="342" t="s">
        <v>113</v>
      </c>
      <c r="T8" s="342"/>
      <c r="U8" s="342"/>
      <c r="V8" s="346"/>
    </row>
    <row r="9" spans="1:22" s="101" customFormat="1" ht="76.5" x14ac:dyDescent="0.2">
      <c r="A9" s="339">
        <v>5</v>
      </c>
      <c r="B9" s="347" t="s">
        <v>115</v>
      </c>
      <c r="C9" s="342"/>
      <c r="D9" s="342" t="s">
        <v>67</v>
      </c>
      <c r="E9" s="342" t="s">
        <v>48</v>
      </c>
      <c r="F9" s="343">
        <v>240000</v>
      </c>
      <c r="G9" s="342" t="s">
        <v>65</v>
      </c>
      <c r="H9" s="341" t="s">
        <v>49</v>
      </c>
      <c r="I9" s="342"/>
      <c r="J9" s="342"/>
      <c r="K9" s="342"/>
      <c r="L9" s="342"/>
      <c r="M9" s="341" t="s">
        <v>66</v>
      </c>
      <c r="N9" s="344">
        <v>42804</v>
      </c>
      <c r="O9" s="345">
        <v>5004182</v>
      </c>
      <c r="P9" s="358">
        <v>777000</v>
      </c>
      <c r="Q9" s="355"/>
      <c r="R9" s="342"/>
      <c r="S9" s="342" t="s">
        <v>116</v>
      </c>
      <c r="T9" s="342"/>
      <c r="U9" s="342"/>
      <c r="V9" s="346"/>
    </row>
    <row r="10" spans="1:22" s="101" customFormat="1" ht="38.25" x14ac:dyDescent="0.2">
      <c r="A10" s="339">
        <v>6</v>
      </c>
      <c r="B10" s="347" t="s">
        <v>118</v>
      </c>
      <c r="C10" s="342"/>
      <c r="D10" s="342" t="s">
        <v>67</v>
      </c>
      <c r="E10" s="342" t="s">
        <v>48</v>
      </c>
      <c r="F10" s="343">
        <v>4999082.3</v>
      </c>
      <c r="G10" s="342" t="s">
        <v>131</v>
      </c>
      <c r="H10" s="341" t="s">
        <v>49</v>
      </c>
      <c r="I10" s="342"/>
      <c r="J10" s="342"/>
      <c r="K10" s="342"/>
      <c r="L10" s="342"/>
      <c r="M10" s="342"/>
      <c r="N10" s="342"/>
      <c r="O10" s="345"/>
      <c r="P10" s="358"/>
      <c r="Q10" s="355"/>
      <c r="R10" s="342"/>
      <c r="S10" s="342"/>
      <c r="T10" s="342"/>
      <c r="U10" s="342"/>
      <c r="V10" s="346"/>
    </row>
    <row r="11" spans="1:22" s="101" customFormat="1" ht="60.75" customHeight="1" x14ac:dyDescent="0.2">
      <c r="A11" s="339">
        <v>7</v>
      </c>
      <c r="B11" s="347" t="s">
        <v>119</v>
      </c>
      <c r="C11" s="342"/>
      <c r="D11" s="342" t="s">
        <v>67</v>
      </c>
      <c r="E11" s="342" t="s">
        <v>48</v>
      </c>
      <c r="F11" s="343">
        <v>4341694.66</v>
      </c>
      <c r="G11" s="342" t="s">
        <v>65</v>
      </c>
      <c r="H11" s="341" t="s">
        <v>49</v>
      </c>
      <c r="I11" s="342"/>
      <c r="J11" s="342"/>
      <c r="K11" s="342"/>
      <c r="L11" s="342"/>
      <c r="M11" s="341" t="s">
        <v>66</v>
      </c>
      <c r="N11" s="344">
        <v>43063</v>
      </c>
      <c r="O11" s="345">
        <v>5007934</v>
      </c>
      <c r="P11" s="358">
        <v>2029897.81</v>
      </c>
      <c r="Q11" s="355"/>
      <c r="R11" s="342"/>
      <c r="S11" s="342" t="s">
        <v>146</v>
      </c>
      <c r="T11" s="342"/>
      <c r="U11" s="342"/>
      <c r="V11" s="346"/>
    </row>
    <row r="12" spans="1:22" s="101" customFormat="1" ht="25.5" x14ac:dyDescent="0.2">
      <c r="A12" s="339">
        <v>8</v>
      </c>
      <c r="B12" s="347" t="s">
        <v>120</v>
      </c>
      <c r="C12" s="342"/>
      <c r="D12" s="342" t="s">
        <v>67</v>
      </c>
      <c r="E12" s="342" t="s">
        <v>48</v>
      </c>
      <c r="F12" s="343">
        <v>1215628.54</v>
      </c>
      <c r="G12" s="342" t="s">
        <v>65</v>
      </c>
      <c r="H12" s="341" t="s">
        <v>49</v>
      </c>
      <c r="I12" s="342"/>
      <c r="J12" s="342"/>
      <c r="K12" s="342"/>
      <c r="L12" s="342"/>
      <c r="M12" s="341" t="s">
        <v>66</v>
      </c>
      <c r="N12" s="344">
        <v>43140</v>
      </c>
      <c r="O12" s="345">
        <v>5010531</v>
      </c>
      <c r="P12" s="358">
        <v>1215628.54</v>
      </c>
      <c r="Q12" s="355"/>
      <c r="R12" s="342"/>
      <c r="S12" s="342" t="s">
        <v>165</v>
      </c>
      <c r="T12" s="342"/>
      <c r="U12" s="342"/>
      <c r="V12" s="346"/>
    </row>
    <row r="13" spans="1:22" s="101" customFormat="1" ht="25.5" x14ac:dyDescent="0.2">
      <c r="A13" s="339">
        <v>9</v>
      </c>
      <c r="B13" s="347" t="s">
        <v>121</v>
      </c>
      <c r="C13" s="342"/>
      <c r="D13" s="342" t="s">
        <v>67</v>
      </c>
      <c r="E13" s="342" t="s">
        <v>48</v>
      </c>
      <c r="F13" s="343">
        <v>1371969.92</v>
      </c>
      <c r="G13" s="342" t="s">
        <v>65</v>
      </c>
      <c r="H13" s="341" t="s">
        <v>49</v>
      </c>
      <c r="I13" s="342"/>
      <c r="J13" s="342"/>
      <c r="K13" s="342"/>
      <c r="L13" s="342"/>
      <c r="M13" s="341" t="s">
        <v>66</v>
      </c>
      <c r="N13" s="344">
        <v>43140</v>
      </c>
      <c r="O13" s="345">
        <v>5010532</v>
      </c>
      <c r="P13" s="358">
        <v>1465345.54</v>
      </c>
      <c r="Q13" s="355"/>
      <c r="R13" s="342"/>
      <c r="S13" s="342" t="s">
        <v>819</v>
      </c>
      <c r="T13" s="342"/>
      <c r="U13" s="342"/>
      <c r="V13" s="346"/>
    </row>
    <row r="14" spans="1:22" s="101" customFormat="1" ht="25.5" x14ac:dyDescent="0.2">
      <c r="A14" s="339">
        <v>10</v>
      </c>
      <c r="B14" s="347" t="s">
        <v>154</v>
      </c>
      <c r="C14" s="342">
        <v>49</v>
      </c>
      <c r="D14" s="342" t="s">
        <v>67</v>
      </c>
      <c r="E14" s="342" t="s">
        <v>48</v>
      </c>
      <c r="F14" s="343">
        <v>1618021.02</v>
      </c>
      <c r="G14" s="342" t="s">
        <v>65</v>
      </c>
      <c r="H14" s="341" t="s">
        <v>49</v>
      </c>
      <c r="I14" s="342"/>
      <c r="J14" s="342"/>
      <c r="K14" s="342"/>
      <c r="L14" s="342"/>
      <c r="M14" s="341" t="s">
        <v>66</v>
      </c>
      <c r="N14" s="344">
        <v>43257</v>
      </c>
      <c r="O14" s="345">
        <v>5021553</v>
      </c>
      <c r="P14" s="358">
        <v>732881.65</v>
      </c>
      <c r="Q14" s="355"/>
      <c r="R14" s="342"/>
      <c r="S14" s="342" t="s">
        <v>287</v>
      </c>
      <c r="T14" s="342"/>
      <c r="U14" s="342"/>
      <c r="V14" s="346"/>
    </row>
    <row r="15" spans="1:22" s="101" customFormat="1" ht="38.25" x14ac:dyDescent="0.2">
      <c r="A15" s="339">
        <v>11</v>
      </c>
      <c r="B15" s="347" t="s">
        <v>155</v>
      </c>
      <c r="C15" s="342"/>
      <c r="D15" s="342" t="s">
        <v>67</v>
      </c>
      <c r="E15" s="342" t="s">
        <v>48</v>
      </c>
      <c r="F15" s="343">
        <v>240000</v>
      </c>
      <c r="G15" s="342" t="s">
        <v>131</v>
      </c>
      <c r="H15" s="341" t="s">
        <v>49</v>
      </c>
      <c r="I15" s="342"/>
      <c r="J15" s="342"/>
      <c r="K15" s="342"/>
      <c r="L15" s="342"/>
      <c r="M15" s="342"/>
      <c r="N15" s="342"/>
      <c r="O15" s="342"/>
      <c r="P15" s="358"/>
      <c r="Q15" s="355"/>
      <c r="R15" s="342"/>
      <c r="S15" s="342"/>
      <c r="T15" s="342"/>
      <c r="U15" s="342"/>
      <c r="V15" s="346"/>
    </row>
    <row r="16" spans="1:22" s="101" customFormat="1" ht="51" x14ac:dyDescent="0.2">
      <c r="A16" s="339">
        <v>12</v>
      </c>
      <c r="B16" s="347" t="s">
        <v>824</v>
      </c>
      <c r="C16" s="342"/>
      <c r="D16" s="342" t="s">
        <v>67</v>
      </c>
      <c r="E16" s="342" t="s">
        <v>48</v>
      </c>
      <c r="F16" s="343">
        <v>687368</v>
      </c>
      <c r="G16" s="342" t="s">
        <v>65</v>
      </c>
      <c r="H16" s="341" t="s">
        <v>49</v>
      </c>
      <c r="I16" s="342"/>
      <c r="J16" s="342"/>
      <c r="K16" s="342"/>
      <c r="L16" s="342"/>
      <c r="M16" s="341" t="s">
        <v>66</v>
      </c>
      <c r="N16" s="344">
        <v>43847</v>
      </c>
      <c r="O16" s="345">
        <v>5030949</v>
      </c>
      <c r="P16" s="358">
        <v>685638.27</v>
      </c>
      <c r="Q16" s="355"/>
      <c r="R16" s="342"/>
      <c r="S16" s="342" t="s">
        <v>450</v>
      </c>
      <c r="T16" s="342"/>
      <c r="U16" s="342"/>
      <c r="V16" s="346"/>
    </row>
    <row r="17" spans="1:22" s="101" customFormat="1" ht="76.5" x14ac:dyDescent="0.2">
      <c r="A17" s="339">
        <v>13</v>
      </c>
      <c r="B17" s="347" t="s">
        <v>190</v>
      </c>
      <c r="C17" s="342">
        <v>59</v>
      </c>
      <c r="D17" s="342" t="s">
        <v>67</v>
      </c>
      <c r="E17" s="342" t="s">
        <v>48</v>
      </c>
      <c r="F17" s="343">
        <v>200000</v>
      </c>
      <c r="G17" s="342" t="s">
        <v>131</v>
      </c>
      <c r="H17" s="341" t="s">
        <v>49</v>
      </c>
      <c r="I17" s="342"/>
      <c r="J17" s="342"/>
      <c r="K17" s="342"/>
      <c r="L17" s="342"/>
      <c r="M17" s="342"/>
      <c r="N17" s="342"/>
      <c r="O17" s="345"/>
      <c r="P17" s="358"/>
      <c r="Q17" s="355"/>
      <c r="R17" s="342"/>
      <c r="S17" s="342"/>
      <c r="T17" s="342"/>
      <c r="U17" s="342"/>
      <c r="V17" s="346"/>
    </row>
    <row r="18" spans="1:22" s="101" customFormat="1" ht="56.25" customHeight="1" x14ac:dyDescent="0.2">
      <c r="A18" s="339">
        <v>14</v>
      </c>
      <c r="B18" s="347" t="s">
        <v>288</v>
      </c>
      <c r="C18" s="342">
        <v>70</v>
      </c>
      <c r="D18" s="342" t="s">
        <v>67</v>
      </c>
      <c r="E18" s="342" t="s">
        <v>48</v>
      </c>
      <c r="F18" s="343">
        <v>2050658.4</v>
      </c>
      <c r="G18" s="342" t="s">
        <v>189</v>
      </c>
      <c r="H18" s="341" t="s">
        <v>49</v>
      </c>
      <c r="I18" s="342"/>
      <c r="J18" s="342"/>
      <c r="K18" s="342"/>
      <c r="L18" s="342"/>
      <c r="M18" s="342"/>
      <c r="N18" s="342"/>
      <c r="O18" s="345"/>
      <c r="P18" s="358"/>
      <c r="Q18" s="355"/>
      <c r="R18" s="342"/>
      <c r="S18" s="342"/>
      <c r="T18" s="342"/>
      <c r="U18" s="342"/>
      <c r="V18" s="346"/>
    </row>
    <row r="19" spans="1:22" s="101" customFormat="1" ht="41.25" customHeight="1" x14ac:dyDescent="0.2">
      <c r="A19" s="339">
        <v>15</v>
      </c>
      <c r="B19" s="347" t="s">
        <v>289</v>
      </c>
      <c r="C19" s="342">
        <v>98</v>
      </c>
      <c r="D19" s="342" t="s">
        <v>291</v>
      </c>
      <c r="E19" s="348" t="s">
        <v>290</v>
      </c>
      <c r="F19" s="343">
        <v>1831478</v>
      </c>
      <c r="G19" s="342" t="s">
        <v>65</v>
      </c>
      <c r="H19" s="341" t="s">
        <v>49</v>
      </c>
      <c r="I19" s="342"/>
      <c r="J19" s="342"/>
      <c r="K19" s="342"/>
      <c r="L19" s="342"/>
      <c r="M19" s="341" t="s">
        <v>66</v>
      </c>
      <c r="N19" s="344">
        <v>43644</v>
      </c>
      <c r="O19" s="345"/>
      <c r="P19" s="358">
        <v>2926962.2</v>
      </c>
      <c r="Q19" s="355"/>
      <c r="R19" s="342"/>
      <c r="S19" s="342" t="s">
        <v>805</v>
      </c>
      <c r="T19" s="342"/>
      <c r="U19" s="342"/>
      <c r="V19" s="346"/>
    </row>
    <row r="20" spans="1:22" s="101" customFormat="1" ht="12.75" x14ac:dyDescent="0.2">
      <c r="A20" s="339">
        <v>16</v>
      </c>
      <c r="B20" s="347" t="s">
        <v>325</v>
      </c>
      <c r="C20" s="342">
        <v>79</v>
      </c>
      <c r="D20" s="342" t="s">
        <v>67</v>
      </c>
      <c r="E20" s="342" t="s">
        <v>48</v>
      </c>
      <c r="F20" s="343">
        <v>2651612</v>
      </c>
      <c r="G20" s="342" t="s">
        <v>131</v>
      </c>
      <c r="H20" s="342"/>
      <c r="I20" s="342"/>
      <c r="J20" s="342"/>
      <c r="K20" s="342"/>
      <c r="L20" s="342"/>
      <c r="M20" s="342"/>
      <c r="N20" s="342"/>
      <c r="O20" s="345"/>
      <c r="P20" s="358"/>
      <c r="Q20" s="355"/>
      <c r="R20" s="342"/>
      <c r="S20" s="342"/>
      <c r="T20" s="342"/>
      <c r="U20" s="342"/>
      <c r="V20" s="346"/>
    </row>
    <row r="21" spans="1:22" s="101" customFormat="1" ht="25.5" x14ac:dyDescent="0.2">
      <c r="A21" s="339">
        <v>17</v>
      </c>
      <c r="B21" s="347" t="s">
        <v>384</v>
      </c>
      <c r="C21" s="342">
        <v>92</v>
      </c>
      <c r="D21" s="342" t="s">
        <v>67</v>
      </c>
      <c r="E21" s="342" t="s">
        <v>48</v>
      </c>
      <c r="F21" s="343">
        <v>139500</v>
      </c>
      <c r="G21" s="342" t="s">
        <v>65</v>
      </c>
      <c r="H21" s="341" t="s">
        <v>49</v>
      </c>
      <c r="I21" s="342"/>
      <c r="J21" s="342"/>
      <c r="K21" s="342"/>
      <c r="L21" s="342"/>
      <c r="M21" s="341" t="s">
        <v>66</v>
      </c>
      <c r="N21" s="344">
        <v>43817</v>
      </c>
      <c r="O21" s="345">
        <v>5049239</v>
      </c>
      <c r="P21" s="358">
        <v>139500</v>
      </c>
      <c r="Q21" s="355"/>
      <c r="R21" s="342"/>
      <c r="S21" s="342" t="s">
        <v>435</v>
      </c>
      <c r="T21" s="342"/>
      <c r="U21" s="342"/>
      <c r="V21" s="346"/>
    </row>
    <row r="22" spans="1:22" s="101" customFormat="1" ht="38.25" x14ac:dyDescent="0.2">
      <c r="A22" s="339">
        <v>18</v>
      </c>
      <c r="B22" s="347" t="s">
        <v>415</v>
      </c>
      <c r="C22" s="342"/>
      <c r="D22" s="342" t="s">
        <v>416</v>
      </c>
      <c r="E22" s="342" t="s">
        <v>48</v>
      </c>
      <c r="F22" s="343">
        <v>136400</v>
      </c>
      <c r="G22" s="342" t="s">
        <v>65</v>
      </c>
      <c r="H22" s="341" t="s">
        <v>49</v>
      </c>
      <c r="I22" s="342"/>
      <c r="J22" s="342"/>
      <c r="K22" s="342"/>
      <c r="L22" s="342"/>
      <c r="M22" s="341" t="s">
        <v>66</v>
      </c>
      <c r="N22" s="344">
        <v>43780</v>
      </c>
      <c r="O22" s="345" t="s">
        <v>418</v>
      </c>
      <c r="P22" s="358">
        <v>136400</v>
      </c>
      <c r="Q22" s="355"/>
      <c r="R22" s="342"/>
      <c r="S22" s="342" t="s">
        <v>417</v>
      </c>
      <c r="T22" s="342"/>
      <c r="U22" s="342"/>
      <c r="V22" s="346"/>
    </row>
    <row r="23" spans="1:22" s="101" customFormat="1" ht="25.5" x14ac:dyDescent="0.2">
      <c r="A23" s="339">
        <v>19</v>
      </c>
      <c r="B23" s="347" t="s">
        <v>421</v>
      </c>
      <c r="C23" s="342"/>
      <c r="D23" s="342" t="s">
        <v>416</v>
      </c>
      <c r="E23" s="342" t="s">
        <v>48</v>
      </c>
      <c r="F23" s="343">
        <v>117000</v>
      </c>
      <c r="G23" s="342" t="s">
        <v>65</v>
      </c>
      <c r="H23" s="341" t="s">
        <v>49</v>
      </c>
      <c r="I23" s="342"/>
      <c r="J23" s="342"/>
      <c r="K23" s="342"/>
      <c r="L23" s="342"/>
      <c r="M23" s="341" t="s">
        <v>66</v>
      </c>
      <c r="N23" s="344">
        <v>43780</v>
      </c>
      <c r="O23" s="345" t="s">
        <v>428</v>
      </c>
      <c r="P23" s="358">
        <v>117000</v>
      </c>
      <c r="Q23" s="355"/>
      <c r="R23" s="342"/>
      <c r="S23" s="342"/>
      <c r="T23" s="342"/>
      <c r="U23" s="342"/>
      <c r="V23" s="346"/>
    </row>
    <row r="24" spans="1:22" s="101" customFormat="1" ht="38.25" x14ac:dyDescent="0.2">
      <c r="A24" s="339">
        <v>20</v>
      </c>
      <c r="B24" s="347" t="s">
        <v>422</v>
      </c>
      <c r="C24" s="342"/>
      <c r="D24" s="342" t="s">
        <v>416</v>
      </c>
      <c r="E24" s="342" t="s">
        <v>48</v>
      </c>
      <c r="F24" s="343">
        <v>453400</v>
      </c>
      <c r="G24" s="342" t="s">
        <v>131</v>
      </c>
      <c r="H24" s="341" t="s">
        <v>49</v>
      </c>
      <c r="I24" s="342"/>
      <c r="J24" s="342"/>
      <c r="K24" s="342"/>
      <c r="L24" s="342"/>
      <c r="M24" s="342"/>
      <c r="N24" s="342"/>
      <c r="O24" s="345"/>
      <c r="P24" s="358"/>
      <c r="Q24" s="355"/>
      <c r="R24" s="342"/>
      <c r="S24" s="342"/>
      <c r="T24" s="342"/>
      <c r="U24" s="342"/>
      <c r="V24" s="346"/>
    </row>
    <row r="25" spans="1:22" s="101" customFormat="1" ht="25.5" x14ac:dyDescent="0.2">
      <c r="A25" s="339">
        <v>21</v>
      </c>
      <c r="B25" s="347" t="s">
        <v>423</v>
      </c>
      <c r="C25" s="342"/>
      <c r="D25" s="342" t="s">
        <v>416</v>
      </c>
      <c r="E25" s="342" t="s">
        <v>48</v>
      </c>
      <c r="F25" s="343">
        <v>280000</v>
      </c>
      <c r="G25" s="342" t="s">
        <v>65</v>
      </c>
      <c r="H25" s="341" t="s">
        <v>49</v>
      </c>
      <c r="I25" s="342"/>
      <c r="J25" s="342"/>
      <c r="K25" s="342"/>
      <c r="L25" s="342"/>
      <c r="M25" s="341" t="s">
        <v>66</v>
      </c>
      <c r="N25" s="344">
        <v>43782</v>
      </c>
      <c r="O25" s="345" t="s">
        <v>429</v>
      </c>
      <c r="P25" s="358">
        <v>280000</v>
      </c>
      <c r="Q25" s="355"/>
      <c r="R25" s="342"/>
      <c r="S25" s="342"/>
      <c r="T25" s="342"/>
      <c r="U25" s="342"/>
      <c r="V25" s="346"/>
    </row>
    <row r="26" spans="1:22" s="101" customFormat="1" ht="43.5" x14ac:dyDescent="0.25">
      <c r="A26" s="339">
        <v>22</v>
      </c>
      <c r="B26" s="347" t="s">
        <v>424</v>
      </c>
      <c r="C26" s="342"/>
      <c r="D26" s="342" t="s">
        <v>416</v>
      </c>
      <c r="E26" s="342" t="s">
        <v>48</v>
      </c>
      <c r="F26" s="343">
        <v>185000</v>
      </c>
      <c r="G26" s="342" t="s">
        <v>131</v>
      </c>
      <c r="H26" s="341" t="s">
        <v>49</v>
      </c>
      <c r="I26" s="342"/>
      <c r="J26" s="342"/>
      <c r="K26" s="342"/>
      <c r="L26" s="342"/>
      <c r="M26" s="342"/>
      <c r="N26" s="342"/>
      <c r="O26" s="345"/>
      <c r="P26" s="358"/>
      <c r="Q26" s="355"/>
      <c r="R26" s="342"/>
      <c r="S26" s="342"/>
      <c r="T26" s="342"/>
      <c r="U26" s="342"/>
      <c r="V26" s="346"/>
    </row>
    <row r="27" spans="1:22" s="101" customFormat="1" ht="25.5" x14ac:dyDescent="0.2">
      <c r="A27" s="339">
        <v>23</v>
      </c>
      <c r="B27" s="347" t="s">
        <v>425</v>
      </c>
      <c r="C27" s="342"/>
      <c r="D27" s="342" t="s">
        <v>416</v>
      </c>
      <c r="E27" s="342" t="s">
        <v>48</v>
      </c>
      <c r="F27" s="343">
        <v>135000</v>
      </c>
      <c r="G27" s="342" t="s">
        <v>131</v>
      </c>
      <c r="H27" s="341" t="s">
        <v>49</v>
      </c>
      <c r="I27" s="342"/>
      <c r="J27" s="342"/>
      <c r="K27" s="342"/>
      <c r="L27" s="342"/>
      <c r="M27" s="342"/>
      <c r="N27" s="342"/>
      <c r="O27" s="345"/>
      <c r="P27" s="358"/>
      <c r="Q27" s="355"/>
      <c r="R27" s="342"/>
      <c r="S27" s="342"/>
      <c r="T27" s="342"/>
      <c r="U27" s="342"/>
      <c r="V27" s="346"/>
    </row>
    <row r="28" spans="1:22" s="101" customFormat="1" ht="25.5" x14ac:dyDescent="0.2">
      <c r="A28" s="339">
        <v>24</v>
      </c>
      <c r="B28" s="347" t="s">
        <v>436</v>
      </c>
      <c r="C28" s="342">
        <v>93</v>
      </c>
      <c r="D28" s="342" t="s">
        <v>67</v>
      </c>
      <c r="E28" s="342" t="s">
        <v>48</v>
      </c>
      <c r="F28" s="343">
        <v>400000</v>
      </c>
      <c r="G28" s="342" t="s">
        <v>131</v>
      </c>
      <c r="H28" s="341" t="s">
        <v>49</v>
      </c>
      <c r="I28" s="342"/>
      <c r="J28" s="342"/>
      <c r="K28" s="342"/>
      <c r="L28" s="342"/>
      <c r="M28" s="342"/>
      <c r="N28" s="342"/>
      <c r="O28" s="345"/>
      <c r="P28" s="358"/>
      <c r="Q28" s="355"/>
      <c r="R28" s="342"/>
      <c r="S28" s="342"/>
      <c r="T28" s="342"/>
      <c r="U28" s="342"/>
      <c r="V28" s="346"/>
    </row>
    <row r="29" spans="1:22" s="101" customFormat="1" ht="25.5" x14ac:dyDescent="0.2">
      <c r="A29" s="339">
        <v>25</v>
      </c>
      <c r="B29" s="347" t="s">
        <v>473</v>
      </c>
      <c r="C29" s="342">
        <v>91</v>
      </c>
      <c r="D29" s="342" t="s">
        <v>67</v>
      </c>
      <c r="E29" s="342" t="s">
        <v>48</v>
      </c>
      <c r="F29" s="343">
        <v>527950</v>
      </c>
      <c r="G29" s="342" t="s">
        <v>131</v>
      </c>
      <c r="H29" s="341" t="s">
        <v>49</v>
      </c>
      <c r="I29" s="342"/>
      <c r="J29" s="342"/>
      <c r="K29" s="342"/>
      <c r="L29" s="342"/>
      <c r="M29" s="342"/>
      <c r="N29" s="342"/>
      <c r="O29" s="345"/>
      <c r="P29" s="358"/>
      <c r="Q29" s="355"/>
      <c r="R29" s="342"/>
      <c r="S29" s="342"/>
      <c r="T29" s="342"/>
      <c r="U29" s="342"/>
      <c r="V29" s="346"/>
    </row>
    <row r="30" spans="1:22" s="101" customFormat="1" ht="77.25" customHeight="1" x14ac:dyDescent="0.2">
      <c r="A30" s="339">
        <v>26</v>
      </c>
      <c r="B30" s="347" t="s">
        <v>474</v>
      </c>
      <c r="C30" s="342"/>
      <c r="D30" s="342" t="s">
        <v>67</v>
      </c>
      <c r="E30" s="342" t="s">
        <v>48</v>
      </c>
      <c r="F30" s="343">
        <v>1075080</v>
      </c>
      <c r="G30" s="342" t="s">
        <v>131</v>
      </c>
      <c r="H30" s="341" t="s">
        <v>49</v>
      </c>
      <c r="I30" s="342"/>
      <c r="J30" s="342"/>
      <c r="K30" s="342"/>
      <c r="L30" s="342"/>
      <c r="M30" s="342"/>
      <c r="N30" s="342"/>
      <c r="O30" s="345"/>
      <c r="P30" s="358"/>
      <c r="Q30" s="355"/>
      <c r="R30" s="342"/>
      <c r="S30" s="342"/>
      <c r="T30" s="342"/>
      <c r="U30" s="342"/>
      <c r="V30" s="346"/>
    </row>
    <row r="31" spans="1:22" s="101" customFormat="1" ht="63.75" x14ac:dyDescent="0.2">
      <c r="A31" s="339">
        <v>27</v>
      </c>
      <c r="B31" s="347" t="s">
        <v>475</v>
      </c>
      <c r="C31" s="342"/>
      <c r="D31" s="342" t="s">
        <v>67</v>
      </c>
      <c r="E31" s="342" t="s">
        <v>48</v>
      </c>
      <c r="F31" s="343">
        <v>330708</v>
      </c>
      <c r="G31" s="342" t="s">
        <v>65</v>
      </c>
      <c r="H31" s="341" t="s">
        <v>49</v>
      </c>
      <c r="I31" s="342"/>
      <c r="J31" s="342"/>
      <c r="K31" s="342"/>
      <c r="L31" s="342"/>
      <c r="M31" s="341" t="s">
        <v>66</v>
      </c>
      <c r="N31" s="344">
        <v>44722</v>
      </c>
      <c r="O31" s="345">
        <v>50556273</v>
      </c>
      <c r="P31" s="358">
        <v>307350</v>
      </c>
      <c r="Q31" s="355"/>
      <c r="R31" s="342"/>
      <c r="S31" s="342"/>
      <c r="T31" s="342"/>
      <c r="U31" s="342"/>
      <c r="V31" s="346"/>
    </row>
    <row r="32" spans="1:22" s="101" customFormat="1" ht="111" customHeight="1" x14ac:dyDescent="0.2">
      <c r="A32" s="339">
        <v>28</v>
      </c>
      <c r="B32" s="347" t="s">
        <v>484</v>
      </c>
      <c r="C32" s="342"/>
      <c r="D32" s="342" t="s">
        <v>67</v>
      </c>
      <c r="E32" s="342" t="s">
        <v>48</v>
      </c>
      <c r="F32" s="343">
        <v>283960</v>
      </c>
      <c r="G32" s="342" t="s">
        <v>65</v>
      </c>
      <c r="H32" s="341" t="s">
        <v>49</v>
      </c>
      <c r="I32" s="342"/>
      <c r="J32" s="342"/>
      <c r="K32" s="342"/>
      <c r="L32" s="342"/>
      <c r="M32" s="341" t="s">
        <v>66</v>
      </c>
      <c r="N32" s="344">
        <v>44092</v>
      </c>
      <c r="O32" s="345">
        <v>5063564</v>
      </c>
      <c r="P32" s="358">
        <f>F32</f>
        <v>283960</v>
      </c>
      <c r="Q32" s="355"/>
      <c r="R32" s="342"/>
      <c r="S32" s="342" t="s">
        <v>806</v>
      </c>
      <c r="T32" s="342"/>
      <c r="U32" s="342"/>
      <c r="V32" s="346"/>
    </row>
    <row r="33" spans="1:22" s="101" customFormat="1" ht="38.25" x14ac:dyDescent="0.2">
      <c r="A33" s="339">
        <v>29</v>
      </c>
      <c r="B33" s="347" t="s">
        <v>501</v>
      </c>
      <c r="C33" s="342">
        <v>4034</v>
      </c>
      <c r="D33" s="342" t="s">
        <v>416</v>
      </c>
      <c r="E33" s="342" t="s">
        <v>48</v>
      </c>
      <c r="F33" s="343">
        <v>287800</v>
      </c>
      <c r="G33" s="342" t="s">
        <v>65</v>
      </c>
      <c r="H33" s="341" t="s">
        <v>49</v>
      </c>
      <c r="I33" s="342"/>
      <c r="J33" s="342"/>
      <c r="K33" s="342"/>
      <c r="L33" s="342"/>
      <c r="M33" s="341" t="s">
        <v>66</v>
      </c>
      <c r="N33" s="344">
        <v>44151</v>
      </c>
      <c r="O33" s="345">
        <v>5068882</v>
      </c>
      <c r="P33" s="358">
        <v>287800</v>
      </c>
      <c r="Q33" s="355"/>
      <c r="R33" s="342"/>
      <c r="S33" s="342"/>
      <c r="T33" s="342"/>
      <c r="U33" s="342"/>
      <c r="V33" s="346"/>
    </row>
    <row r="34" spans="1:22" s="101" customFormat="1" ht="25.5" x14ac:dyDescent="0.2">
      <c r="A34" s="339">
        <v>30</v>
      </c>
      <c r="B34" s="347" t="s">
        <v>502</v>
      </c>
      <c r="C34" s="342">
        <v>4034</v>
      </c>
      <c r="D34" s="342" t="s">
        <v>416</v>
      </c>
      <c r="E34" s="342" t="s">
        <v>48</v>
      </c>
      <c r="F34" s="343">
        <v>49728</v>
      </c>
      <c r="G34" s="342" t="s">
        <v>131</v>
      </c>
      <c r="H34" s="341" t="s">
        <v>49</v>
      </c>
      <c r="I34" s="342"/>
      <c r="J34" s="342"/>
      <c r="K34" s="342"/>
      <c r="L34" s="342"/>
      <c r="M34" s="342"/>
      <c r="N34" s="342"/>
      <c r="O34" s="345"/>
      <c r="P34" s="358"/>
      <c r="Q34" s="355"/>
      <c r="R34" s="342"/>
      <c r="S34" s="342"/>
      <c r="T34" s="342"/>
      <c r="U34" s="342"/>
      <c r="V34" s="346"/>
    </row>
    <row r="35" spans="1:22" s="101" customFormat="1" ht="25.5" x14ac:dyDescent="0.2">
      <c r="A35" s="339">
        <v>31</v>
      </c>
      <c r="B35" s="347" t="s">
        <v>503</v>
      </c>
      <c r="C35" s="342">
        <v>108</v>
      </c>
      <c r="D35" s="342" t="s">
        <v>67</v>
      </c>
      <c r="E35" s="342" t="s">
        <v>48</v>
      </c>
      <c r="F35" s="343">
        <v>245040.12</v>
      </c>
      <c r="G35" s="342" t="s">
        <v>65</v>
      </c>
      <c r="H35" s="341" t="s">
        <v>49</v>
      </c>
      <c r="I35" s="342"/>
      <c r="J35" s="342"/>
      <c r="K35" s="342"/>
      <c r="L35" s="342"/>
      <c r="M35" s="341" t="s">
        <v>66</v>
      </c>
      <c r="N35" s="344">
        <v>44295</v>
      </c>
      <c r="O35" s="345">
        <v>5067647</v>
      </c>
      <c r="P35" s="358">
        <f>F35</f>
        <v>245040.12</v>
      </c>
      <c r="Q35" s="355"/>
      <c r="R35" s="342"/>
      <c r="S35" s="342" t="s">
        <v>807</v>
      </c>
      <c r="T35" s="342"/>
      <c r="U35" s="342"/>
      <c r="V35" s="346"/>
    </row>
    <row r="36" spans="1:22" s="101" customFormat="1" ht="25.5" x14ac:dyDescent="0.2">
      <c r="A36" s="339">
        <v>32</v>
      </c>
      <c r="B36" s="347" t="s">
        <v>504</v>
      </c>
      <c r="C36" s="342">
        <v>108</v>
      </c>
      <c r="D36" s="342" t="s">
        <v>67</v>
      </c>
      <c r="E36" s="342" t="s">
        <v>48</v>
      </c>
      <c r="F36" s="343">
        <v>526195.35</v>
      </c>
      <c r="G36" s="342" t="s">
        <v>65</v>
      </c>
      <c r="H36" s="341" t="s">
        <v>49</v>
      </c>
      <c r="I36" s="342"/>
      <c r="J36" s="342"/>
      <c r="K36" s="342"/>
      <c r="L36" s="342"/>
      <c r="M36" s="341" t="s">
        <v>66</v>
      </c>
      <c r="N36" s="344">
        <v>44295</v>
      </c>
      <c r="O36" s="345">
        <v>5067844</v>
      </c>
      <c r="P36" s="358">
        <f t="shared" ref="P36:P43" si="0">F36</f>
        <v>526195.35</v>
      </c>
      <c r="Q36" s="355"/>
      <c r="R36" s="342"/>
      <c r="S36" s="342" t="s">
        <v>808</v>
      </c>
      <c r="T36" s="342"/>
      <c r="U36" s="342"/>
      <c r="V36" s="346"/>
    </row>
    <row r="37" spans="1:22" s="101" customFormat="1" ht="25.5" x14ac:dyDescent="0.2">
      <c r="A37" s="339">
        <v>33</v>
      </c>
      <c r="B37" s="347" t="s">
        <v>505</v>
      </c>
      <c r="C37" s="342">
        <v>108</v>
      </c>
      <c r="D37" s="342" t="s">
        <v>67</v>
      </c>
      <c r="E37" s="342" t="s">
        <v>48</v>
      </c>
      <c r="F37" s="343">
        <v>392988.24</v>
      </c>
      <c r="G37" s="342" t="s">
        <v>65</v>
      </c>
      <c r="H37" s="341" t="s">
        <v>49</v>
      </c>
      <c r="I37" s="342"/>
      <c r="J37" s="342"/>
      <c r="K37" s="342"/>
      <c r="L37" s="342"/>
      <c r="M37" s="341" t="s">
        <v>66</v>
      </c>
      <c r="N37" s="344">
        <v>44295</v>
      </c>
      <c r="O37" s="345">
        <v>5067842</v>
      </c>
      <c r="P37" s="358">
        <f t="shared" si="0"/>
        <v>392988.24</v>
      </c>
      <c r="Q37" s="355"/>
      <c r="R37" s="342"/>
      <c r="S37" s="342" t="s">
        <v>809</v>
      </c>
      <c r="T37" s="342"/>
      <c r="U37" s="342"/>
      <c r="V37" s="346"/>
    </row>
    <row r="38" spans="1:22" s="101" customFormat="1" ht="25.5" x14ac:dyDescent="0.2">
      <c r="A38" s="339">
        <v>34</v>
      </c>
      <c r="B38" s="347" t="s">
        <v>506</v>
      </c>
      <c r="C38" s="342">
        <v>108</v>
      </c>
      <c r="D38" s="342" t="s">
        <v>67</v>
      </c>
      <c r="E38" s="342" t="s">
        <v>48</v>
      </c>
      <c r="F38" s="343">
        <v>301820.26</v>
      </c>
      <c r="G38" s="342" t="s">
        <v>65</v>
      </c>
      <c r="H38" s="341" t="s">
        <v>49</v>
      </c>
      <c r="I38" s="342"/>
      <c r="J38" s="342"/>
      <c r="K38" s="342"/>
      <c r="L38" s="342"/>
      <c r="M38" s="341" t="s">
        <v>66</v>
      </c>
      <c r="N38" s="344">
        <v>44295</v>
      </c>
      <c r="O38" s="345">
        <v>5067633</v>
      </c>
      <c r="P38" s="358">
        <f t="shared" si="0"/>
        <v>301820.26</v>
      </c>
      <c r="Q38" s="355"/>
      <c r="R38" s="342"/>
      <c r="S38" s="342" t="s">
        <v>810</v>
      </c>
      <c r="T38" s="342"/>
      <c r="U38" s="342"/>
      <c r="V38" s="346"/>
    </row>
    <row r="39" spans="1:22" s="101" customFormat="1" ht="25.5" x14ac:dyDescent="0.2">
      <c r="A39" s="339">
        <v>35</v>
      </c>
      <c r="B39" s="347" t="s">
        <v>507</v>
      </c>
      <c r="C39" s="342">
        <v>108</v>
      </c>
      <c r="D39" s="342" t="s">
        <v>67</v>
      </c>
      <c r="E39" s="342" t="s">
        <v>48</v>
      </c>
      <c r="F39" s="343">
        <v>378320.44</v>
      </c>
      <c r="G39" s="342" t="s">
        <v>65</v>
      </c>
      <c r="H39" s="341" t="s">
        <v>49</v>
      </c>
      <c r="I39" s="342"/>
      <c r="J39" s="342"/>
      <c r="K39" s="342"/>
      <c r="L39" s="342"/>
      <c r="M39" s="341" t="s">
        <v>66</v>
      </c>
      <c r="N39" s="344">
        <v>44295</v>
      </c>
      <c r="O39" s="345">
        <v>5068849</v>
      </c>
      <c r="P39" s="358">
        <f t="shared" si="0"/>
        <v>378320.44</v>
      </c>
      <c r="Q39" s="355"/>
      <c r="R39" s="342"/>
      <c r="S39" s="342" t="s">
        <v>811</v>
      </c>
      <c r="T39" s="342"/>
      <c r="U39" s="342"/>
      <c r="V39" s="346"/>
    </row>
    <row r="40" spans="1:22" s="101" customFormat="1" ht="25.5" x14ac:dyDescent="0.2">
      <c r="A40" s="339">
        <v>36</v>
      </c>
      <c r="B40" s="347" t="s">
        <v>508</v>
      </c>
      <c r="C40" s="342">
        <v>108</v>
      </c>
      <c r="D40" s="342" t="s">
        <v>67</v>
      </c>
      <c r="E40" s="342" t="s">
        <v>48</v>
      </c>
      <c r="F40" s="343">
        <v>74854.53</v>
      </c>
      <c r="G40" s="342" t="s">
        <v>65</v>
      </c>
      <c r="H40" s="341" t="s">
        <v>49</v>
      </c>
      <c r="I40" s="342"/>
      <c r="J40" s="342"/>
      <c r="K40" s="342"/>
      <c r="L40" s="342"/>
      <c r="M40" s="341" t="s">
        <v>66</v>
      </c>
      <c r="N40" s="344">
        <v>44295</v>
      </c>
      <c r="O40" s="345">
        <v>5067700</v>
      </c>
      <c r="P40" s="358">
        <f t="shared" si="0"/>
        <v>74854.53</v>
      </c>
      <c r="Q40" s="355"/>
      <c r="R40" s="342"/>
      <c r="S40" s="342" t="s">
        <v>812</v>
      </c>
      <c r="T40" s="342"/>
      <c r="U40" s="342"/>
      <c r="V40" s="346"/>
    </row>
    <row r="41" spans="1:22" s="101" customFormat="1" ht="25.5" x14ac:dyDescent="0.2">
      <c r="A41" s="339">
        <v>37</v>
      </c>
      <c r="B41" s="347" t="s">
        <v>509</v>
      </c>
      <c r="C41" s="342">
        <v>108</v>
      </c>
      <c r="D41" s="342" t="s">
        <v>67</v>
      </c>
      <c r="E41" s="342" t="s">
        <v>48</v>
      </c>
      <c r="F41" s="343">
        <v>350026.39</v>
      </c>
      <c r="G41" s="342" t="s">
        <v>65</v>
      </c>
      <c r="H41" s="341" t="s">
        <v>49</v>
      </c>
      <c r="I41" s="342"/>
      <c r="J41" s="342"/>
      <c r="K41" s="342"/>
      <c r="L41" s="342"/>
      <c r="M41" s="341" t="s">
        <v>66</v>
      </c>
      <c r="N41" s="344">
        <v>44295</v>
      </c>
      <c r="O41" s="345">
        <v>5068830</v>
      </c>
      <c r="P41" s="358">
        <f t="shared" si="0"/>
        <v>350026.39</v>
      </c>
      <c r="Q41" s="355"/>
      <c r="R41" s="342"/>
      <c r="S41" s="342" t="s">
        <v>813</v>
      </c>
      <c r="T41" s="342"/>
      <c r="U41" s="342"/>
      <c r="V41" s="346"/>
    </row>
    <row r="42" spans="1:22" s="101" customFormat="1" ht="25.5" x14ac:dyDescent="0.2">
      <c r="A42" s="339">
        <v>38</v>
      </c>
      <c r="B42" s="347" t="s">
        <v>510</v>
      </c>
      <c r="C42" s="342">
        <v>108</v>
      </c>
      <c r="D42" s="342" t="s">
        <v>67</v>
      </c>
      <c r="E42" s="342" t="s">
        <v>48</v>
      </c>
      <c r="F42" s="343">
        <v>669295.59</v>
      </c>
      <c r="G42" s="342" t="s">
        <v>65</v>
      </c>
      <c r="H42" s="341" t="s">
        <v>49</v>
      </c>
      <c r="I42" s="342"/>
      <c r="J42" s="342"/>
      <c r="K42" s="342"/>
      <c r="L42" s="342"/>
      <c r="M42" s="341" t="s">
        <v>66</v>
      </c>
      <c r="N42" s="344">
        <v>44295</v>
      </c>
      <c r="O42" s="345">
        <v>5068892</v>
      </c>
      <c r="P42" s="358">
        <f t="shared" si="0"/>
        <v>669295.59</v>
      </c>
      <c r="Q42" s="355"/>
      <c r="R42" s="342"/>
      <c r="S42" s="342" t="s">
        <v>814</v>
      </c>
      <c r="T42" s="342"/>
      <c r="U42" s="342"/>
      <c r="V42" s="346"/>
    </row>
    <row r="43" spans="1:22" s="101" customFormat="1" ht="25.5" x14ac:dyDescent="0.2">
      <c r="A43" s="339">
        <v>39</v>
      </c>
      <c r="B43" s="347" t="s">
        <v>511</v>
      </c>
      <c r="C43" s="342">
        <v>108</v>
      </c>
      <c r="D43" s="342" t="s">
        <v>67</v>
      </c>
      <c r="E43" s="342" t="s">
        <v>48</v>
      </c>
      <c r="F43" s="343">
        <v>649465.35</v>
      </c>
      <c r="G43" s="342" t="s">
        <v>65</v>
      </c>
      <c r="H43" s="341" t="s">
        <v>49</v>
      </c>
      <c r="I43" s="342"/>
      <c r="J43" s="342"/>
      <c r="K43" s="342"/>
      <c r="L43" s="342"/>
      <c r="M43" s="341" t="s">
        <v>66</v>
      </c>
      <c r="N43" s="344">
        <v>44295</v>
      </c>
      <c r="O43" s="345">
        <v>5068889</v>
      </c>
      <c r="P43" s="358">
        <f t="shared" si="0"/>
        <v>649465.35</v>
      </c>
      <c r="Q43" s="355"/>
      <c r="R43" s="342"/>
      <c r="S43" s="342" t="s">
        <v>815</v>
      </c>
      <c r="T43" s="342"/>
      <c r="U43" s="342"/>
      <c r="V43" s="346"/>
    </row>
    <row r="44" spans="1:22" s="101" customFormat="1" ht="25.5" x14ac:dyDescent="0.2">
      <c r="A44" s="339">
        <v>40</v>
      </c>
      <c r="B44" s="347" t="s">
        <v>546</v>
      </c>
      <c r="C44" s="342">
        <v>121</v>
      </c>
      <c r="D44" s="342" t="s">
        <v>67</v>
      </c>
      <c r="E44" s="342" t="s">
        <v>48</v>
      </c>
      <c r="F44" s="343">
        <v>154548</v>
      </c>
      <c r="G44" s="342" t="s">
        <v>65</v>
      </c>
      <c r="H44" s="341" t="s">
        <v>49</v>
      </c>
      <c r="I44" s="342"/>
      <c r="J44" s="342"/>
      <c r="K44" s="342"/>
      <c r="L44" s="342"/>
      <c r="M44" s="341" t="s">
        <v>66</v>
      </c>
      <c r="N44" s="344">
        <v>44130</v>
      </c>
      <c r="O44" s="345">
        <v>5070858</v>
      </c>
      <c r="P44" s="358">
        <f>F44</f>
        <v>154548</v>
      </c>
      <c r="Q44" s="355"/>
      <c r="R44" s="342"/>
      <c r="S44" s="342" t="s">
        <v>816</v>
      </c>
      <c r="T44" s="342"/>
      <c r="U44" s="342"/>
      <c r="V44" s="346"/>
    </row>
    <row r="45" spans="1:22" s="101" customFormat="1" ht="38.25" x14ac:dyDescent="0.2">
      <c r="A45" s="339">
        <v>41</v>
      </c>
      <c r="B45" s="347" t="s">
        <v>547</v>
      </c>
      <c r="C45" s="342">
        <v>124</v>
      </c>
      <c r="D45" s="342" t="s">
        <v>67</v>
      </c>
      <c r="E45" s="342" t="s">
        <v>48</v>
      </c>
      <c r="F45" s="343">
        <v>947360</v>
      </c>
      <c r="G45" s="342" t="s">
        <v>65</v>
      </c>
      <c r="H45" s="341" t="s">
        <v>49</v>
      </c>
      <c r="I45" s="342"/>
      <c r="J45" s="342"/>
      <c r="K45" s="342"/>
      <c r="L45" s="342"/>
      <c r="M45" s="341" t="s">
        <v>754</v>
      </c>
      <c r="N45" s="344">
        <v>44418</v>
      </c>
      <c r="O45" s="345">
        <v>5070724</v>
      </c>
      <c r="P45" s="358">
        <v>947360</v>
      </c>
      <c r="Q45" s="355"/>
      <c r="R45" s="342"/>
      <c r="S45" s="342" t="s">
        <v>817</v>
      </c>
      <c r="T45" s="342"/>
      <c r="U45" s="342"/>
      <c r="V45" s="346"/>
    </row>
    <row r="46" spans="1:22" s="101" customFormat="1" ht="25.5" x14ac:dyDescent="0.2">
      <c r="A46" s="339">
        <v>42</v>
      </c>
      <c r="B46" s="347" t="s">
        <v>561</v>
      </c>
      <c r="C46" s="342">
        <v>115</v>
      </c>
      <c r="D46" s="342" t="s">
        <v>67</v>
      </c>
      <c r="E46" s="342" t="s">
        <v>48</v>
      </c>
      <c r="F46" s="343">
        <v>110000</v>
      </c>
      <c r="G46" s="342" t="s">
        <v>65</v>
      </c>
      <c r="H46" s="341" t="s">
        <v>49</v>
      </c>
      <c r="I46" s="342"/>
      <c r="J46" s="342"/>
      <c r="K46" s="342"/>
      <c r="L46" s="342"/>
      <c r="M46" s="341" t="s">
        <v>66</v>
      </c>
      <c r="N46" s="344">
        <v>44210</v>
      </c>
      <c r="O46" s="345">
        <v>5070067</v>
      </c>
      <c r="P46" s="358">
        <v>98580</v>
      </c>
      <c r="Q46" s="355"/>
      <c r="R46" s="342"/>
      <c r="S46" s="342" t="s">
        <v>818</v>
      </c>
      <c r="T46" s="342"/>
      <c r="U46" s="342"/>
      <c r="V46" s="346"/>
    </row>
    <row r="47" spans="1:22" s="101" customFormat="1" ht="66" customHeight="1" x14ac:dyDescent="0.2">
      <c r="A47" s="339">
        <v>43</v>
      </c>
      <c r="B47" s="347" t="s">
        <v>562</v>
      </c>
      <c r="C47" s="342">
        <v>115</v>
      </c>
      <c r="D47" s="342" t="s">
        <v>67</v>
      </c>
      <c r="E47" s="342" t="s">
        <v>48</v>
      </c>
      <c r="F47" s="343">
        <v>5115075.0999999996</v>
      </c>
      <c r="G47" s="342" t="s">
        <v>131</v>
      </c>
      <c r="H47" s="341" t="s">
        <v>49</v>
      </c>
      <c r="I47" s="342"/>
      <c r="J47" s="342"/>
      <c r="K47" s="342"/>
      <c r="L47" s="342"/>
      <c r="M47" s="341"/>
      <c r="N47" s="342"/>
      <c r="O47" s="345"/>
      <c r="P47" s="358"/>
      <c r="Q47" s="355"/>
      <c r="R47" s="342"/>
      <c r="S47" s="342"/>
      <c r="T47" s="342"/>
      <c r="U47" s="342"/>
      <c r="V47" s="346"/>
    </row>
    <row r="48" spans="1:22" s="101" customFormat="1" ht="24" customHeight="1" x14ac:dyDescent="0.2">
      <c r="A48" s="339">
        <v>44</v>
      </c>
      <c r="B48" s="347" t="s">
        <v>615</v>
      </c>
      <c r="C48" s="342"/>
      <c r="D48" s="342" t="s">
        <v>616</v>
      </c>
      <c r="E48" s="342" t="s">
        <v>48</v>
      </c>
      <c r="F48" s="343">
        <v>86000</v>
      </c>
      <c r="G48" s="342" t="s">
        <v>65</v>
      </c>
      <c r="H48" s="341" t="s">
        <v>49</v>
      </c>
      <c r="I48" s="342"/>
      <c r="J48" s="342"/>
      <c r="K48" s="342"/>
      <c r="L48" s="342"/>
      <c r="M48" s="342" t="s">
        <v>66</v>
      </c>
      <c r="N48" s="344">
        <v>42727</v>
      </c>
      <c r="O48" s="345"/>
      <c r="P48" s="358">
        <f t="shared" ref="P48:P79" si="1">F48</f>
        <v>86000</v>
      </c>
      <c r="Q48" s="355"/>
      <c r="R48" s="342"/>
      <c r="S48" s="342"/>
      <c r="T48" s="342"/>
      <c r="U48" s="342"/>
      <c r="V48" s="346"/>
    </row>
    <row r="49" spans="1:23" s="101" customFormat="1" ht="26.25" customHeight="1" x14ac:dyDescent="0.2">
      <c r="A49" s="339">
        <v>45</v>
      </c>
      <c r="B49" s="347" t="s">
        <v>617</v>
      </c>
      <c r="C49" s="342"/>
      <c r="D49" s="342" t="s">
        <v>616</v>
      </c>
      <c r="E49" s="342" t="s">
        <v>48</v>
      </c>
      <c r="F49" s="343">
        <v>30000</v>
      </c>
      <c r="G49" s="342" t="s">
        <v>65</v>
      </c>
      <c r="H49" s="341" t="s">
        <v>49</v>
      </c>
      <c r="I49" s="342"/>
      <c r="J49" s="342"/>
      <c r="K49" s="342"/>
      <c r="L49" s="342"/>
      <c r="M49" s="341" t="s">
        <v>66</v>
      </c>
      <c r="N49" s="344">
        <v>44069</v>
      </c>
      <c r="O49" s="345"/>
      <c r="P49" s="358">
        <f t="shared" si="1"/>
        <v>30000</v>
      </c>
      <c r="Q49" s="355"/>
      <c r="R49" s="342"/>
      <c r="S49" s="342"/>
      <c r="T49" s="342"/>
      <c r="U49" s="342"/>
      <c r="V49" s="346"/>
    </row>
    <row r="50" spans="1:23" s="101" customFormat="1" ht="23.25" customHeight="1" x14ac:dyDescent="0.2">
      <c r="A50" s="339">
        <v>46</v>
      </c>
      <c r="B50" s="347" t="s">
        <v>618</v>
      </c>
      <c r="C50" s="342"/>
      <c r="D50" s="342" t="s">
        <v>616</v>
      </c>
      <c r="E50" s="342" t="s">
        <v>48</v>
      </c>
      <c r="F50" s="343">
        <v>50000</v>
      </c>
      <c r="G50" s="342" t="s">
        <v>65</v>
      </c>
      <c r="H50" s="341" t="s">
        <v>49</v>
      </c>
      <c r="I50" s="342"/>
      <c r="J50" s="342"/>
      <c r="K50" s="342"/>
      <c r="L50" s="342"/>
      <c r="M50" s="341" t="s">
        <v>66</v>
      </c>
      <c r="N50" s="344">
        <v>44069</v>
      </c>
      <c r="O50" s="345"/>
      <c r="P50" s="358">
        <f t="shared" si="1"/>
        <v>50000</v>
      </c>
      <c r="Q50" s="355"/>
      <c r="R50" s="342"/>
      <c r="S50" s="342"/>
      <c r="T50" s="342"/>
      <c r="U50" s="342"/>
      <c r="V50" s="346"/>
    </row>
    <row r="51" spans="1:23" s="101" customFormat="1" ht="48.75" customHeight="1" x14ac:dyDescent="0.2">
      <c r="A51" s="339">
        <v>47</v>
      </c>
      <c r="B51" s="347" t="s">
        <v>619</v>
      </c>
      <c r="C51" s="342"/>
      <c r="D51" s="342" t="s">
        <v>616</v>
      </c>
      <c r="E51" s="342" t="s">
        <v>48</v>
      </c>
      <c r="F51" s="343">
        <v>216553.60000000001</v>
      </c>
      <c r="G51" s="342" t="s">
        <v>65</v>
      </c>
      <c r="H51" s="341" t="s">
        <v>49</v>
      </c>
      <c r="I51" s="342"/>
      <c r="J51" s="342"/>
      <c r="K51" s="342"/>
      <c r="L51" s="342"/>
      <c r="M51" s="341" t="s">
        <v>66</v>
      </c>
      <c r="N51" s="344">
        <v>43950</v>
      </c>
      <c r="O51" s="345"/>
      <c r="P51" s="358">
        <f t="shared" si="1"/>
        <v>216553.60000000001</v>
      </c>
      <c r="Q51" s="355"/>
      <c r="R51" s="342"/>
      <c r="S51" s="342"/>
      <c r="T51" s="342"/>
      <c r="U51" s="342"/>
      <c r="V51" s="346"/>
    </row>
    <row r="52" spans="1:23" s="101" customFormat="1" ht="48.75" customHeight="1" x14ac:dyDescent="0.2">
      <c r="A52" s="339">
        <v>48</v>
      </c>
      <c r="B52" s="347" t="s">
        <v>620</v>
      </c>
      <c r="C52" s="342"/>
      <c r="D52" s="342" t="s">
        <v>616</v>
      </c>
      <c r="E52" s="342" t="s">
        <v>48</v>
      </c>
      <c r="F52" s="343">
        <v>217110</v>
      </c>
      <c r="G52" s="342" t="s">
        <v>65</v>
      </c>
      <c r="H52" s="341" t="s">
        <v>49</v>
      </c>
      <c r="I52" s="342"/>
      <c r="J52" s="342"/>
      <c r="K52" s="342"/>
      <c r="L52" s="342"/>
      <c r="M52" s="341" t="s">
        <v>66</v>
      </c>
      <c r="N52" s="344">
        <v>43578</v>
      </c>
      <c r="O52" s="345"/>
      <c r="P52" s="358">
        <f t="shared" si="1"/>
        <v>217110</v>
      </c>
      <c r="Q52" s="355"/>
      <c r="R52" s="342"/>
      <c r="S52" s="342"/>
      <c r="T52" s="342"/>
      <c r="U52" s="342"/>
      <c r="V52" s="346"/>
    </row>
    <row r="53" spans="1:23" s="101" customFormat="1" ht="48.75" customHeight="1" x14ac:dyDescent="0.2">
      <c r="A53" s="339">
        <v>49</v>
      </c>
      <c r="B53" s="347" t="s">
        <v>632</v>
      </c>
      <c r="C53" s="342"/>
      <c r="D53" s="342" t="s">
        <v>631</v>
      </c>
      <c r="E53" s="342" t="s">
        <v>48</v>
      </c>
      <c r="F53" s="343">
        <v>75000</v>
      </c>
      <c r="G53" s="342" t="s">
        <v>65</v>
      </c>
      <c r="H53" s="341" t="s">
        <v>49</v>
      </c>
      <c r="I53" s="342"/>
      <c r="J53" s="342"/>
      <c r="K53" s="342"/>
      <c r="L53" s="342"/>
      <c r="M53" s="342" t="s">
        <v>66</v>
      </c>
      <c r="N53" s="344">
        <v>43342</v>
      </c>
      <c r="O53" s="345"/>
      <c r="P53" s="358">
        <f t="shared" si="1"/>
        <v>75000</v>
      </c>
      <c r="Q53" s="355"/>
      <c r="R53" s="342"/>
      <c r="S53" s="342"/>
      <c r="T53" s="342"/>
      <c r="U53" s="342"/>
      <c r="V53" s="346"/>
    </row>
    <row r="54" spans="1:23" s="101" customFormat="1" ht="48.75" customHeight="1" x14ac:dyDescent="0.2">
      <c r="A54" s="339">
        <v>50</v>
      </c>
      <c r="B54" s="347" t="s">
        <v>644</v>
      </c>
      <c r="C54" s="342"/>
      <c r="D54" s="342" t="s">
        <v>645</v>
      </c>
      <c r="E54" s="342" t="s">
        <v>48</v>
      </c>
      <c r="F54" s="343">
        <v>1300000</v>
      </c>
      <c r="G54" s="342" t="s">
        <v>131</v>
      </c>
      <c r="H54" s="341" t="s">
        <v>49</v>
      </c>
      <c r="I54" s="342"/>
      <c r="J54" s="342"/>
      <c r="K54" s="342"/>
      <c r="L54" s="342"/>
      <c r="M54" s="342"/>
      <c r="N54" s="344"/>
      <c r="O54" s="345"/>
      <c r="P54" s="358">
        <f t="shared" si="1"/>
        <v>1300000</v>
      </c>
      <c r="Q54" s="355"/>
      <c r="R54" s="342"/>
      <c r="S54" s="342"/>
      <c r="T54" s="342"/>
      <c r="U54" s="342"/>
      <c r="V54" s="346"/>
    </row>
    <row r="55" spans="1:23" s="101" customFormat="1" ht="48.75" customHeight="1" x14ac:dyDescent="0.2">
      <c r="A55" s="339">
        <v>51</v>
      </c>
      <c r="B55" s="347" t="s">
        <v>655</v>
      </c>
      <c r="C55" s="342"/>
      <c r="D55" s="342" t="s">
        <v>616</v>
      </c>
      <c r="E55" s="342" t="s">
        <v>48</v>
      </c>
      <c r="F55" s="343">
        <v>59520</v>
      </c>
      <c r="G55" s="342" t="s">
        <v>65</v>
      </c>
      <c r="H55" s="341" t="s">
        <v>49</v>
      </c>
      <c r="I55" s="342"/>
      <c r="J55" s="342"/>
      <c r="K55" s="342"/>
      <c r="L55" s="342"/>
      <c r="M55" s="341" t="s">
        <v>66</v>
      </c>
      <c r="N55" s="344">
        <v>44188</v>
      </c>
      <c r="O55" s="345"/>
      <c r="P55" s="358">
        <f t="shared" si="1"/>
        <v>59520</v>
      </c>
      <c r="Q55" s="355"/>
      <c r="R55" s="342"/>
      <c r="S55" s="342"/>
      <c r="T55" s="342"/>
      <c r="U55" s="342"/>
      <c r="V55" s="346"/>
    </row>
    <row r="56" spans="1:23" s="101" customFormat="1" ht="25.5" x14ac:dyDescent="0.2">
      <c r="A56" s="339">
        <v>52</v>
      </c>
      <c r="B56" s="347" t="s">
        <v>668</v>
      </c>
      <c r="C56" s="342"/>
      <c r="D56" s="342" t="s">
        <v>67</v>
      </c>
      <c r="E56" s="342" t="s">
        <v>48</v>
      </c>
      <c r="F56" s="343">
        <v>424931.78</v>
      </c>
      <c r="G56" s="342" t="s">
        <v>65</v>
      </c>
      <c r="H56" s="341" t="s">
        <v>49</v>
      </c>
      <c r="I56" s="342"/>
      <c r="J56" s="342"/>
      <c r="K56" s="342"/>
      <c r="L56" s="342"/>
      <c r="M56" s="341" t="s">
        <v>66</v>
      </c>
      <c r="N56" s="344">
        <v>44550</v>
      </c>
      <c r="O56" s="345"/>
      <c r="P56" s="358">
        <f t="shared" si="1"/>
        <v>424931.78</v>
      </c>
      <c r="Q56" s="355"/>
      <c r="R56" s="342"/>
      <c r="S56" s="342"/>
      <c r="T56" s="342"/>
      <c r="U56" s="342"/>
      <c r="V56" s="346"/>
    </row>
    <row r="57" spans="1:23" s="101" customFormat="1" ht="38.25" x14ac:dyDescent="0.2">
      <c r="A57" s="339">
        <v>53</v>
      </c>
      <c r="B57" s="347" t="s">
        <v>687</v>
      </c>
      <c r="C57" s="342">
        <v>118</v>
      </c>
      <c r="D57" s="342" t="s">
        <v>291</v>
      </c>
      <c r="E57" s="342" t="s">
        <v>48</v>
      </c>
      <c r="F57" s="343">
        <v>591623</v>
      </c>
      <c r="G57" s="342" t="s">
        <v>1328</v>
      </c>
      <c r="H57" s="341" t="s">
        <v>49</v>
      </c>
      <c r="I57" s="342"/>
      <c r="J57" s="342"/>
      <c r="K57" s="342"/>
      <c r="L57" s="342"/>
      <c r="M57" s="341" t="s">
        <v>66</v>
      </c>
      <c r="N57" s="344">
        <v>44714</v>
      </c>
      <c r="O57" s="345">
        <v>5093133</v>
      </c>
      <c r="P57" s="358">
        <v>591623</v>
      </c>
      <c r="Q57" s="355"/>
      <c r="R57" s="342"/>
      <c r="S57" s="342"/>
      <c r="T57" s="342"/>
      <c r="U57" s="342"/>
      <c r="V57" s="346"/>
    </row>
    <row r="58" spans="1:23" s="101" customFormat="1" ht="25.5" x14ac:dyDescent="0.2">
      <c r="A58" s="339">
        <v>54</v>
      </c>
      <c r="B58" s="347" t="s">
        <v>728</v>
      </c>
      <c r="C58" s="342">
        <v>126</v>
      </c>
      <c r="D58" s="342" t="s">
        <v>67</v>
      </c>
      <c r="E58" s="342" t="s">
        <v>48</v>
      </c>
      <c r="F58" s="343">
        <v>345960</v>
      </c>
      <c r="G58" s="342" t="s">
        <v>65</v>
      </c>
      <c r="H58" s="341" t="s">
        <v>49</v>
      </c>
      <c r="I58" s="342"/>
      <c r="J58" s="342"/>
      <c r="K58" s="342"/>
      <c r="L58" s="342"/>
      <c r="M58" s="341" t="s">
        <v>66</v>
      </c>
      <c r="N58" s="344">
        <v>44876</v>
      </c>
      <c r="O58" s="345">
        <v>5127229</v>
      </c>
      <c r="P58" s="358">
        <f t="shared" si="1"/>
        <v>345960</v>
      </c>
      <c r="Q58" s="355"/>
      <c r="R58" s="342"/>
      <c r="S58" s="342"/>
      <c r="T58" s="342"/>
      <c r="U58" s="342"/>
      <c r="V58" s="346"/>
    </row>
    <row r="59" spans="1:23" s="101" customFormat="1" ht="25.5" x14ac:dyDescent="0.2">
      <c r="A59" s="339">
        <v>55</v>
      </c>
      <c r="B59" s="347" t="s">
        <v>735</v>
      </c>
      <c r="C59" s="342" t="s">
        <v>736</v>
      </c>
      <c r="D59" s="342" t="s">
        <v>291</v>
      </c>
      <c r="E59" s="342" t="s">
        <v>48</v>
      </c>
      <c r="F59" s="343">
        <v>122511.34</v>
      </c>
      <c r="G59" s="342" t="s">
        <v>189</v>
      </c>
      <c r="H59" s="341" t="s">
        <v>49</v>
      </c>
      <c r="I59" s="342"/>
      <c r="J59" s="342"/>
      <c r="K59" s="342"/>
      <c r="L59" s="342"/>
      <c r="M59" s="342"/>
      <c r="N59" s="344"/>
      <c r="O59" s="345"/>
      <c r="P59" s="358">
        <f t="shared" si="1"/>
        <v>122511.34</v>
      </c>
      <c r="Q59" s="355"/>
      <c r="R59" s="342"/>
      <c r="S59" s="342"/>
      <c r="T59" s="342"/>
      <c r="U59" s="342"/>
      <c r="V59" s="346"/>
    </row>
    <row r="60" spans="1:23" s="101" customFormat="1" ht="63.75" x14ac:dyDescent="0.2">
      <c r="A60" s="339">
        <v>56</v>
      </c>
      <c r="B60" s="347" t="s">
        <v>562</v>
      </c>
      <c r="C60" s="342"/>
      <c r="D60" s="342" t="s">
        <v>67</v>
      </c>
      <c r="E60" s="342" t="s">
        <v>48</v>
      </c>
      <c r="F60" s="343">
        <v>5005075.0999999996</v>
      </c>
      <c r="G60" s="342" t="s">
        <v>65</v>
      </c>
      <c r="H60" s="341" t="s">
        <v>49</v>
      </c>
      <c r="I60" s="342"/>
      <c r="J60" s="342"/>
      <c r="K60" s="342"/>
      <c r="L60" s="342"/>
      <c r="M60" s="341" t="s">
        <v>66</v>
      </c>
      <c r="N60" s="344">
        <v>44629</v>
      </c>
      <c r="O60" s="345">
        <v>5131190</v>
      </c>
      <c r="P60" s="358">
        <f t="shared" si="1"/>
        <v>5005075.0999999996</v>
      </c>
      <c r="Q60" s="355"/>
      <c r="R60" s="342"/>
      <c r="S60" s="342"/>
      <c r="T60" s="342"/>
      <c r="U60" s="342"/>
      <c r="V60" s="346"/>
      <c r="W60" s="338"/>
    </row>
    <row r="61" spans="1:23" s="101" customFormat="1" ht="12.75" x14ac:dyDescent="0.2">
      <c r="A61" s="339">
        <v>57</v>
      </c>
      <c r="B61" s="347" t="s">
        <v>325</v>
      </c>
      <c r="C61" s="342"/>
      <c r="D61" s="342" t="s">
        <v>67</v>
      </c>
      <c r="E61" s="342" t="s">
        <v>48</v>
      </c>
      <c r="F61" s="343">
        <v>2251323.65</v>
      </c>
      <c r="G61" s="342" t="s">
        <v>65</v>
      </c>
      <c r="H61" s="341" t="s">
        <v>49</v>
      </c>
      <c r="I61" s="342"/>
      <c r="J61" s="342"/>
      <c r="K61" s="342"/>
      <c r="L61" s="342"/>
      <c r="M61" s="341" t="s">
        <v>66</v>
      </c>
      <c r="N61" s="344">
        <v>44524</v>
      </c>
      <c r="O61" s="345">
        <v>5117029</v>
      </c>
      <c r="P61" s="358">
        <f t="shared" si="1"/>
        <v>2251323.65</v>
      </c>
      <c r="Q61" s="355"/>
      <c r="R61" s="342"/>
      <c r="S61" s="342"/>
      <c r="T61" s="342"/>
      <c r="U61" s="342"/>
      <c r="V61" s="346"/>
      <c r="W61" s="338"/>
    </row>
    <row r="62" spans="1:23" s="101" customFormat="1" ht="63.75" x14ac:dyDescent="0.2">
      <c r="A62" s="339">
        <v>58</v>
      </c>
      <c r="B62" s="347" t="s">
        <v>767</v>
      </c>
      <c r="C62" s="342"/>
      <c r="D62" s="342" t="s">
        <v>768</v>
      </c>
      <c r="E62" s="342" t="s">
        <v>48</v>
      </c>
      <c r="F62" s="343">
        <v>300000</v>
      </c>
      <c r="G62" s="342" t="s">
        <v>65</v>
      </c>
      <c r="H62" s="341" t="s">
        <v>49</v>
      </c>
      <c r="I62" s="342"/>
      <c r="J62" s="342"/>
      <c r="K62" s="342"/>
      <c r="L62" s="342"/>
      <c r="M62" s="341" t="s">
        <v>66</v>
      </c>
      <c r="N62" s="341"/>
      <c r="O62" s="345"/>
      <c r="P62" s="358">
        <f t="shared" si="1"/>
        <v>300000</v>
      </c>
      <c r="Q62" s="355"/>
      <c r="R62" s="342"/>
      <c r="S62" s="342"/>
      <c r="T62" s="342"/>
      <c r="U62" s="342"/>
      <c r="V62" s="346"/>
    </row>
    <row r="63" spans="1:23" s="101" customFormat="1" ht="63.75" x14ac:dyDescent="0.2">
      <c r="A63" s="339">
        <v>59</v>
      </c>
      <c r="B63" s="347" t="s">
        <v>850</v>
      </c>
      <c r="C63" s="342"/>
      <c r="D63" s="342" t="s">
        <v>67</v>
      </c>
      <c r="E63" s="342" t="s">
        <v>48</v>
      </c>
      <c r="F63" s="343">
        <v>180772.16</v>
      </c>
      <c r="G63" s="342" t="s">
        <v>65</v>
      </c>
      <c r="H63" s="341" t="s">
        <v>49</v>
      </c>
      <c r="I63" s="342"/>
      <c r="J63" s="342"/>
      <c r="K63" s="342"/>
      <c r="L63" s="342"/>
      <c r="M63" s="341" t="s">
        <v>66</v>
      </c>
      <c r="N63" s="344">
        <v>44550</v>
      </c>
      <c r="O63" s="345">
        <v>5150045</v>
      </c>
      <c r="P63" s="358">
        <f t="shared" si="1"/>
        <v>180772.16</v>
      </c>
      <c r="Q63" s="355"/>
      <c r="R63" s="342"/>
      <c r="S63" s="342"/>
      <c r="T63" s="342"/>
      <c r="U63" s="342"/>
      <c r="V63" s="346"/>
      <c r="W63" s="338"/>
    </row>
    <row r="64" spans="1:23" s="101" customFormat="1" ht="63.75" x14ac:dyDescent="0.2">
      <c r="A64" s="339">
        <v>60</v>
      </c>
      <c r="B64" s="347" t="s">
        <v>851</v>
      </c>
      <c r="C64" s="342"/>
      <c r="D64" s="342" t="s">
        <v>67</v>
      </c>
      <c r="E64" s="342" t="s">
        <v>48</v>
      </c>
      <c r="F64" s="343">
        <v>619172.92000000004</v>
      </c>
      <c r="G64" s="342" t="s">
        <v>131</v>
      </c>
      <c r="H64" s="341" t="s">
        <v>49</v>
      </c>
      <c r="I64" s="342"/>
      <c r="J64" s="342"/>
      <c r="K64" s="342"/>
      <c r="L64" s="342"/>
      <c r="M64" s="342"/>
      <c r="N64" s="342"/>
      <c r="O64" s="345"/>
      <c r="P64" s="358">
        <f t="shared" si="1"/>
        <v>619172.92000000004</v>
      </c>
      <c r="Q64" s="355"/>
      <c r="R64" s="342"/>
      <c r="S64" s="342"/>
      <c r="T64" s="342"/>
      <c r="U64" s="342"/>
      <c r="V64" s="346"/>
      <c r="W64" s="338"/>
    </row>
    <row r="65" spans="1:23" s="101" customFormat="1" ht="38.25" x14ac:dyDescent="0.2">
      <c r="A65" s="339">
        <v>61</v>
      </c>
      <c r="B65" s="347" t="s">
        <v>859</v>
      </c>
      <c r="C65" s="342">
        <v>158</v>
      </c>
      <c r="D65" s="342" t="s">
        <v>67</v>
      </c>
      <c r="E65" s="342" t="s">
        <v>48</v>
      </c>
      <c r="F65" s="343">
        <v>2974150</v>
      </c>
      <c r="G65" s="342" t="s">
        <v>189</v>
      </c>
      <c r="H65" s="341" t="s">
        <v>49</v>
      </c>
      <c r="I65" s="342"/>
      <c r="J65" s="342"/>
      <c r="K65" s="342"/>
      <c r="L65" s="342"/>
      <c r="M65" s="342"/>
      <c r="N65" s="342"/>
      <c r="O65" s="345">
        <v>5161463</v>
      </c>
      <c r="P65" s="358">
        <f t="shared" si="1"/>
        <v>2974150</v>
      </c>
      <c r="Q65" s="355"/>
      <c r="R65" s="342"/>
      <c r="S65" s="342"/>
      <c r="T65" s="342"/>
      <c r="U65" s="342"/>
      <c r="V65" s="346"/>
      <c r="W65" s="338"/>
    </row>
    <row r="66" spans="1:23" s="101" customFormat="1" ht="38.25" x14ac:dyDescent="0.2">
      <c r="A66" s="339">
        <v>62</v>
      </c>
      <c r="B66" s="347" t="s">
        <v>988</v>
      </c>
      <c r="C66" s="342"/>
      <c r="D66" s="342" t="s">
        <v>989</v>
      </c>
      <c r="E66" s="342" t="s">
        <v>48</v>
      </c>
      <c r="F66" s="343">
        <v>380000</v>
      </c>
      <c r="G66" s="342" t="s">
        <v>65</v>
      </c>
      <c r="H66" s="341" t="s">
        <v>49</v>
      </c>
      <c r="I66" s="342"/>
      <c r="J66" s="342"/>
      <c r="K66" s="342"/>
      <c r="L66" s="342"/>
      <c r="M66" s="341" t="s">
        <v>66</v>
      </c>
      <c r="N66" s="344">
        <v>44697</v>
      </c>
      <c r="O66" s="342">
        <v>5163953</v>
      </c>
      <c r="P66" s="358">
        <f t="shared" si="1"/>
        <v>380000</v>
      </c>
      <c r="Q66" s="355"/>
      <c r="R66" s="342"/>
      <c r="S66" s="342"/>
      <c r="T66" s="342"/>
      <c r="U66" s="342"/>
      <c r="V66" s="346"/>
    </row>
    <row r="67" spans="1:23" s="101" customFormat="1" ht="76.5" x14ac:dyDescent="0.2">
      <c r="A67" s="339">
        <v>63</v>
      </c>
      <c r="B67" s="347" t="s">
        <v>990</v>
      </c>
      <c r="C67" s="342"/>
      <c r="D67" s="342" t="s">
        <v>67</v>
      </c>
      <c r="E67" s="342" t="s">
        <v>48</v>
      </c>
      <c r="F67" s="343">
        <v>219840</v>
      </c>
      <c r="G67" s="342" t="s">
        <v>65</v>
      </c>
      <c r="H67" s="341" t="s">
        <v>49</v>
      </c>
      <c r="I67" s="342"/>
      <c r="J67" s="342"/>
      <c r="K67" s="342"/>
      <c r="L67" s="342"/>
      <c r="M67" s="341" t="s">
        <v>66</v>
      </c>
      <c r="N67" s="344">
        <v>44844</v>
      </c>
      <c r="O67" s="342">
        <v>5179814</v>
      </c>
      <c r="P67" s="358">
        <v>219360</v>
      </c>
      <c r="Q67" s="355"/>
      <c r="R67" s="342"/>
      <c r="S67" s="342"/>
      <c r="T67" s="342"/>
      <c r="U67" s="342"/>
      <c r="V67" s="346"/>
    </row>
    <row r="68" spans="1:23" s="101" customFormat="1" ht="12.75" x14ac:dyDescent="0.2">
      <c r="A68" s="339">
        <v>64</v>
      </c>
      <c r="B68" s="347" t="s">
        <v>991</v>
      </c>
      <c r="C68" s="342"/>
      <c r="D68" s="342" t="s">
        <v>616</v>
      </c>
      <c r="E68" s="342" t="s">
        <v>48</v>
      </c>
      <c r="F68" s="343">
        <v>74400</v>
      </c>
      <c r="G68" s="342" t="s">
        <v>65</v>
      </c>
      <c r="H68" s="341" t="s">
        <v>49</v>
      </c>
      <c r="I68" s="342"/>
      <c r="J68" s="342"/>
      <c r="K68" s="342"/>
      <c r="L68" s="342"/>
      <c r="M68" s="342" t="s">
        <v>66</v>
      </c>
      <c r="N68" s="344">
        <v>44713</v>
      </c>
      <c r="O68" s="342"/>
      <c r="P68" s="358">
        <f t="shared" si="1"/>
        <v>74400</v>
      </c>
      <c r="Q68" s="355"/>
      <c r="R68" s="342"/>
      <c r="S68" s="342"/>
      <c r="T68" s="342"/>
      <c r="U68" s="342"/>
      <c r="V68" s="346"/>
    </row>
    <row r="69" spans="1:23" s="101" customFormat="1" ht="25.5" x14ac:dyDescent="0.2">
      <c r="A69" s="339">
        <v>65</v>
      </c>
      <c r="B69" s="347" t="s">
        <v>996</v>
      </c>
      <c r="C69" s="342"/>
      <c r="D69" s="342" t="s">
        <v>997</v>
      </c>
      <c r="E69" s="342" t="s">
        <v>48</v>
      </c>
      <c r="F69" s="343">
        <v>2200000</v>
      </c>
      <c r="G69" s="342" t="s">
        <v>65</v>
      </c>
      <c r="H69" s="341" t="s">
        <v>49</v>
      </c>
      <c r="I69" s="342"/>
      <c r="J69" s="342"/>
      <c r="K69" s="342"/>
      <c r="L69" s="342"/>
      <c r="M69" s="342" t="s">
        <v>66</v>
      </c>
      <c r="N69" s="344">
        <v>45023</v>
      </c>
      <c r="O69" s="342"/>
      <c r="P69" s="358">
        <f t="shared" si="1"/>
        <v>2200000</v>
      </c>
      <c r="Q69" s="355"/>
      <c r="R69" s="342"/>
      <c r="S69" s="342"/>
      <c r="T69" s="342"/>
      <c r="U69" s="342"/>
      <c r="V69" s="346"/>
    </row>
    <row r="70" spans="1:23" s="101" customFormat="1" ht="38.25" x14ac:dyDescent="0.2">
      <c r="A70" s="339">
        <v>66</v>
      </c>
      <c r="B70" s="347" t="s">
        <v>1027</v>
      </c>
      <c r="C70" s="342"/>
      <c r="D70" s="342" t="s">
        <v>616</v>
      </c>
      <c r="E70" s="342" t="s">
        <v>48</v>
      </c>
      <c r="F70" s="343">
        <v>59520</v>
      </c>
      <c r="G70" s="342" t="s">
        <v>65</v>
      </c>
      <c r="H70" s="341" t="s">
        <v>49</v>
      </c>
      <c r="I70" s="342"/>
      <c r="J70" s="342"/>
      <c r="K70" s="342"/>
      <c r="L70" s="342"/>
      <c r="M70" s="342" t="s">
        <v>66</v>
      </c>
      <c r="N70" s="344">
        <v>44769</v>
      </c>
      <c r="O70" s="342"/>
      <c r="P70" s="358">
        <f t="shared" si="1"/>
        <v>59520</v>
      </c>
      <c r="Q70" s="355"/>
      <c r="R70" s="342"/>
      <c r="S70" s="342"/>
      <c r="T70" s="342"/>
      <c r="U70" s="342"/>
      <c r="V70" s="346"/>
    </row>
    <row r="71" spans="1:23" s="101" customFormat="1" ht="38.25" x14ac:dyDescent="0.2">
      <c r="A71" s="339">
        <v>67</v>
      </c>
      <c r="B71" s="347" t="s">
        <v>1028</v>
      </c>
      <c r="C71" s="342"/>
      <c r="D71" s="342" t="s">
        <v>1029</v>
      </c>
      <c r="E71" s="342" t="s">
        <v>48</v>
      </c>
      <c r="F71" s="343">
        <v>6000000</v>
      </c>
      <c r="G71" s="342" t="s">
        <v>65</v>
      </c>
      <c r="H71" s="342" t="s">
        <v>49</v>
      </c>
      <c r="I71" s="342"/>
      <c r="J71" s="342"/>
      <c r="K71" s="342"/>
      <c r="L71" s="342"/>
      <c r="M71" s="342" t="s">
        <v>66</v>
      </c>
      <c r="N71" s="344">
        <v>44925</v>
      </c>
      <c r="O71" s="342"/>
      <c r="P71" s="358">
        <f t="shared" si="1"/>
        <v>6000000</v>
      </c>
      <c r="Q71" s="355"/>
      <c r="R71" s="342"/>
      <c r="S71" s="342"/>
      <c r="T71" s="342"/>
      <c r="U71" s="342"/>
      <c r="V71" s="346"/>
    </row>
    <row r="72" spans="1:23" s="101" customFormat="1" ht="25.5" x14ac:dyDescent="0.2">
      <c r="A72" s="339">
        <v>68</v>
      </c>
      <c r="B72" s="347" t="s">
        <v>1032</v>
      </c>
      <c r="C72" s="342"/>
      <c r="D72" s="342" t="s">
        <v>1029</v>
      </c>
      <c r="E72" s="342" t="s">
        <v>48</v>
      </c>
      <c r="F72" s="343">
        <v>3322631.94</v>
      </c>
      <c r="G72" s="342" t="s">
        <v>65</v>
      </c>
      <c r="H72" s="342" t="s">
        <v>49</v>
      </c>
      <c r="I72" s="342"/>
      <c r="J72" s="342"/>
      <c r="K72" s="342"/>
      <c r="L72" s="342"/>
      <c r="M72" s="342" t="s">
        <v>66</v>
      </c>
      <c r="N72" s="344">
        <v>44994</v>
      </c>
      <c r="O72" s="342"/>
      <c r="P72" s="358">
        <v>2140000</v>
      </c>
      <c r="Q72" s="355"/>
      <c r="R72" s="342"/>
      <c r="S72" s="342"/>
      <c r="T72" s="342"/>
      <c r="U72" s="342"/>
      <c r="V72" s="346"/>
    </row>
    <row r="73" spans="1:23" s="101" customFormat="1" ht="38.25" x14ac:dyDescent="0.2">
      <c r="A73" s="339">
        <v>69</v>
      </c>
      <c r="B73" s="347" t="s">
        <v>1048</v>
      </c>
      <c r="C73" s="342"/>
      <c r="D73" s="342" t="s">
        <v>1049</v>
      </c>
      <c r="E73" s="342" t="s">
        <v>48</v>
      </c>
      <c r="F73" s="343">
        <v>478034.26</v>
      </c>
      <c r="G73" s="342" t="s">
        <v>189</v>
      </c>
      <c r="H73" s="342" t="s">
        <v>49</v>
      </c>
      <c r="I73" s="342"/>
      <c r="J73" s="342"/>
      <c r="K73" s="342"/>
      <c r="L73" s="342"/>
      <c r="M73" s="342"/>
      <c r="N73" s="344"/>
      <c r="O73" s="342"/>
      <c r="P73" s="358">
        <f t="shared" si="1"/>
        <v>478034.26</v>
      </c>
      <c r="Q73" s="355"/>
      <c r="R73" s="342"/>
      <c r="S73" s="342"/>
      <c r="T73" s="342"/>
      <c r="U73" s="342"/>
      <c r="V73" s="346"/>
    </row>
    <row r="74" spans="1:23" s="101" customFormat="1" ht="38.25" x14ac:dyDescent="0.2">
      <c r="A74" s="339">
        <v>70</v>
      </c>
      <c r="B74" s="347" t="s">
        <v>1065</v>
      </c>
      <c r="C74" s="342"/>
      <c r="D74" s="342" t="s">
        <v>1071</v>
      </c>
      <c r="E74" s="342" t="s">
        <v>48</v>
      </c>
      <c r="F74" s="343">
        <v>1989949.02</v>
      </c>
      <c r="G74" s="342" t="s">
        <v>189</v>
      </c>
      <c r="H74" s="342" t="s">
        <v>49</v>
      </c>
      <c r="I74" s="342"/>
      <c r="J74" s="342"/>
      <c r="K74" s="342"/>
      <c r="L74" s="342"/>
      <c r="M74" s="342"/>
      <c r="N74" s="344"/>
      <c r="O74" s="342"/>
      <c r="P74" s="358">
        <f t="shared" si="1"/>
        <v>1989949.02</v>
      </c>
      <c r="Q74" s="355"/>
      <c r="R74" s="342"/>
      <c r="S74" s="342"/>
      <c r="T74" s="342"/>
      <c r="U74" s="342"/>
      <c r="V74" s="346"/>
    </row>
    <row r="75" spans="1:23" s="101" customFormat="1" ht="25.5" x14ac:dyDescent="0.2">
      <c r="A75" s="339">
        <v>71</v>
      </c>
      <c r="B75" s="347" t="s">
        <v>1101</v>
      </c>
      <c r="C75" s="342"/>
      <c r="D75" s="342" t="s">
        <v>616</v>
      </c>
      <c r="E75" s="342" t="s">
        <v>48</v>
      </c>
      <c r="F75" s="343">
        <v>2490000</v>
      </c>
      <c r="G75" s="342" t="s">
        <v>65</v>
      </c>
      <c r="H75" s="342" t="s">
        <v>49</v>
      </c>
      <c r="I75" s="342"/>
      <c r="J75" s="342"/>
      <c r="K75" s="342"/>
      <c r="L75" s="342"/>
      <c r="M75" s="341" t="s">
        <v>66</v>
      </c>
      <c r="N75" s="344">
        <v>45085</v>
      </c>
      <c r="O75" s="342"/>
      <c r="P75" s="358">
        <f t="shared" si="1"/>
        <v>2490000</v>
      </c>
      <c r="Q75" s="355"/>
      <c r="R75" s="342"/>
      <c r="S75" s="342"/>
      <c r="T75" s="342"/>
      <c r="U75" s="342"/>
      <c r="V75" s="346"/>
    </row>
    <row r="76" spans="1:23" s="101" customFormat="1" ht="76.5" x14ac:dyDescent="0.2">
      <c r="A76" s="339">
        <v>72</v>
      </c>
      <c r="B76" s="347" t="s">
        <v>1102</v>
      </c>
      <c r="C76" s="342"/>
      <c r="D76" s="342" t="s">
        <v>616</v>
      </c>
      <c r="E76" s="342" t="s">
        <v>48</v>
      </c>
      <c r="F76" s="343">
        <v>1568493.44</v>
      </c>
      <c r="G76" s="342" t="s">
        <v>65</v>
      </c>
      <c r="H76" s="342" t="s">
        <v>49</v>
      </c>
      <c r="I76" s="342"/>
      <c r="J76" s="342"/>
      <c r="K76" s="342"/>
      <c r="L76" s="342"/>
      <c r="M76" s="341" t="s">
        <v>66</v>
      </c>
      <c r="N76" s="344">
        <v>45098</v>
      </c>
      <c r="O76" s="342"/>
      <c r="P76" s="358">
        <f t="shared" si="1"/>
        <v>1568493.44</v>
      </c>
      <c r="Q76" s="355"/>
      <c r="R76" s="342"/>
      <c r="S76" s="342"/>
      <c r="T76" s="342"/>
      <c r="U76" s="342"/>
      <c r="V76" s="346"/>
    </row>
    <row r="77" spans="1:23" s="101" customFormat="1" ht="63.75" x14ac:dyDescent="0.2">
      <c r="A77" s="339">
        <v>73</v>
      </c>
      <c r="B77" s="347" t="s">
        <v>1116</v>
      </c>
      <c r="C77" s="342"/>
      <c r="D77" s="342" t="s">
        <v>67</v>
      </c>
      <c r="E77" s="342" t="s">
        <v>48</v>
      </c>
      <c r="F77" s="343">
        <v>37200</v>
      </c>
      <c r="G77" s="342" t="s">
        <v>65</v>
      </c>
      <c r="H77" s="342" t="s">
        <v>49</v>
      </c>
      <c r="I77" s="342"/>
      <c r="J77" s="342"/>
      <c r="K77" s="342"/>
      <c r="L77" s="342"/>
      <c r="M77" s="341" t="s">
        <v>66</v>
      </c>
      <c r="N77" s="344">
        <v>45044</v>
      </c>
      <c r="O77" s="342">
        <v>5210546</v>
      </c>
      <c r="P77" s="358">
        <f t="shared" si="1"/>
        <v>37200</v>
      </c>
      <c r="Q77" s="355"/>
      <c r="R77" s="342"/>
      <c r="S77" s="342"/>
      <c r="T77" s="342"/>
      <c r="U77" s="342"/>
      <c r="V77" s="346"/>
    </row>
    <row r="78" spans="1:23" s="101" customFormat="1" ht="25.5" x14ac:dyDescent="0.2">
      <c r="A78" s="339">
        <v>74</v>
      </c>
      <c r="B78" s="347" t="s">
        <v>1150</v>
      </c>
      <c r="C78" s="342" t="s">
        <v>1151</v>
      </c>
      <c r="D78" s="342" t="s">
        <v>1152</v>
      </c>
      <c r="E78" s="342" t="s">
        <v>48</v>
      </c>
      <c r="F78" s="343">
        <v>542638.97</v>
      </c>
      <c r="G78" s="342" t="s">
        <v>65</v>
      </c>
      <c r="H78" s="342" t="s">
        <v>49</v>
      </c>
      <c r="I78" s="342"/>
      <c r="J78" s="342"/>
      <c r="K78" s="342"/>
      <c r="L78" s="342"/>
      <c r="M78" s="342" t="s">
        <v>66</v>
      </c>
      <c r="N78" s="344">
        <v>45121</v>
      </c>
      <c r="O78" s="342"/>
      <c r="P78" s="358">
        <v>542638.97</v>
      </c>
      <c r="Q78" s="355"/>
      <c r="R78" s="342"/>
      <c r="S78" s="342"/>
      <c r="T78" s="342"/>
      <c r="U78" s="342"/>
      <c r="V78" s="346"/>
    </row>
    <row r="79" spans="1:23" s="101" customFormat="1" ht="25.5" x14ac:dyDescent="0.2">
      <c r="A79" s="339">
        <v>75</v>
      </c>
      <c r="B79" s="347" t="s">
        <v>1204</v>
      </c>
      <c r="C79" s="342"/>
      <c r="D79" s="342" t="s">
        <v>1206</v>
      </c>
      <c r="E79" s="342" t="s">
        <v>48</v>
      </c>
      <c r="F79" s="343">
        <v>2000000</v>
      </c>
      <c r="G79" s="342" t="s">
        <v>65</v>
      </c>
      <c r="H79" s="342" t="s">
        <v>49</v>
      </c>
      <c r="I79" s="342"/>
      <c r="J79" s="342"/>
      <c r="K79" s="342"/>
      <c r="L79" s="342"/>
      <c r="M79" s="342" t="s">
        <v>66</v>
      </c>
      <c r="N79" s="344">
        <v>45145</v>
      </c>
      <c r="O79" s="342"/>
      <c r="P79" s="358">
        <f t="shared" si="1"/>
        <v>2000000</v>
      </c>
      <c r="Q79" s="355"/>
      <c r="R79" s="342"/>
      <c r="S79" s="342"/>
      <c r="T79" s="342"/>
      <c r="U79" s="342"/>
      <c r="V79" s="346"/>
    </row>
    <row r="80" spans="1:23" s="101" customFormat="1" ht="51" x14ac:dyDescent="0.2">
      <c r="A80" s="339">
        <v>76</v>
      </c>
      <c r="B80" s="347" t="s">
        <v>1205</v>
      </c>
      <c r="C80" s="342"/>
      <c r="D80" s="342" t="s">
        <v>1206</v>
      </c>
      <c r="E80" s="342" t="s">
        <v>48</v>
      </c>
      <c r="F80" s="343">
        <v>8457475.8000000007</v>
      </c>
      <c r="G80" s="342" t="s">
        <v>65</v>
      </c>
      <c r="H80" s="342" t="s">
        <v>49</v>
      </c>
      <c r="I80" s="342"/>
      <c r="J80" s="342"/>
      <c r="K80" s="342"/>
      <c r="L80" s="342"/>
      <c r="M80" s="342" t="s">
        <v>66</v>
      </c>
      <c r="N80" s="344">
        <v>45145</v>
      </c>
      <c r="O80" s="342"/>
      <c r="P80" s="358">
        <f>F80</f>
        <v>8457475.8000000007</v>
      </c>
      <c r="Q80" s="355"/>
      <c r="R80" s="342"/>
      <c r="S80" s="342"/>
      <c r="T80" s="342"/>
      <c r="U80" s="342"/>
      <c r="V80" s="346"/>
    </row>
    <row r="81" spans="1:22" s="101" customFormat="1" ht="25.5" x14ac:dyDescent="0.2">
      <c r="A81" s="339">
        <v>77</v>
      </c>
      <c r="B81" s="347" t="s">
        <v>1210</v>
      </c>
      <c r="C81" s="342" t="s">
        <v>1211</v>
      </c>
      <c r="D81" s="342" t="s">
        <v>1070</v>
      </c>
      <c r="E81" s="342" t="s">
        <v>48</v>
      </c>
      <c r="F81" s="343">
        <v>8840000</v>
      </c>
      <c r="G81" s="342"/>
      <c r="H81" s="342" t="s">
        <v>49</v>
      </c>
      <c r="I81" s="342"/>
      <c r="J81" s="342"/>
      <c r="K81" s="342"/>
      <c r="L81" s="342"/>
      <c r="M81" s="342"/>
      <c r="N81" s="342"/>
      <c r="O81" s="342"/>
      <c r="P81" s="358">
        <f>F81</f>
        <v>8840000</v>
      </c>
      <c r="Q81" s="355"/>
      <c r="R81" s="342"/>
      <c r="S81" s="342"/>
      <c r="T81" s="342"/>
      <c r="U81" s="342"/>
      <c r="V81" s="346"/>
    </row>
    <row r="82" spans="1:22" s="101" customFormat="1" ht="63.75" x14ac:dyDescent="0.2">
      <c r="A82" s="339">
        <v>78</v>
      </c>
      <c r="B82" s="347" t="s">
        <v>1212</v>
      </c>
      <c r="C82" s="342" t="s">
        <v>1220</v>
      </c>
      <c r="D82" s="342" t="s">
        <v>1070</v>
      </c>
      <c r="E82" s="342" t="s">
        <v>48</v>
      </c>
      <c r="F82" s="343">
        <v>1372883.04</v>
      </c>
      <c r="G82" s="342" t="s">
        <v>65</v>
      </c>
      <c r="H82" s="342" t="s">
        <v>49</v>
      </c>
      <c r="I82" s="342"/>
      <c r="J82" s="342"/>
      <c r="K82" s="342"/>
      <c r="L82" s="342"/>
      <c r="M82" s="342" t="s">
        <v>66</v>
      </c>
      <c r="N82" s="349">
        <v>44741</v>
      </c>
      <c r="O82" s="342"/>
      <c r="P82" s="358">
        <f>F82</f>
        <v>1372883.04</v>
      </c>
      <c r="Q82" s="355"/>
      <c r="R82" s="342"/>
      <c r="S82" s="342"/>
      <c r="T82" s="342"/>
      <c r="U82" s="342"/>
      <c r="V82" s="346"/>
    </row>
    <row r="83" spans="1:22" s="101" customFormat="1" ht="25.5" x14ac:dyDescent="0.2">
      <c r="A83" s="339">
        <v>79</v>
      </c>
      <c r="B83" s="347" t="s">
        <v>1209</v>
      </c>
      <c r="C83" s="342" t="s">
        <v>1213</v>
      </c>
      <c r="D83" s="342" t="s">
        <v>1070</v>
      </c>
      <c r="E83" s="342" t="s">
        <v>48</v>
      </c>
      <c r="F83" s="343">
        <v>620000</v>
      </c>
      <c r="G83" s="342"/>
      <c r="H83" s="342" t="s">
        <v>49</v>
      </c>
      <c r="I83" s="342"/>
      <c r="J83" s="342"/>
      <c r="K83" s="342"/>
      <c r="L83" s="342"/>
      <c r="M83" s="342"/>
      <c r="N83" s="342"/>
      <c r="O83" s="342"/>
      <c r="P83" s="358"/>
      <c r="Q83" s="355"/>
      <c r="R83" s="342"/>
      <c r="S83" s="342"/>
      <c r="T83" s="342"/>
      <c r="U83" s="342"/>
      <c r="V83" s="346"/>
    </row>
    <row r="84" spans="1:22" s="101" customFormat="1" ht="61.5" customHeight="1" x14ac:dyDescent="0.2">
      <c r="A84" s="339">
        <v>80</v>
      </c>
      <c r="B84" s="347" t="s">
        <v>1214</v>
      </c>
      <c r="C84" s="342" t="s">
        <v>1215</v>
      </c>
      <c r="D84" s="342" t="s">
        <v>1070</v>
      </c>
      <c r="E84" s="342" t="s">
        <v>48</v>
      </c>
      <c r="F84" s="343">
        <v>766869.37</v>
      </c>
      <c r="G84" s="342" t="s">
        <v>65</v>
      </c>
      <c r="H84" s="342" t="s">
        <v>49</v>
      </c>
      <c r="I84" s="342"/>
      <c r="J84" s="342"/>
      <c r="K84" s="342"/>
      <c r="L84" s="342"/>
      <c r="M84" s="342" t="s">
        <v>66</v>
      </c>
      <c r="N84" s="349">
        <v>44741</v>
      </c>
      <c r="O84" s="342"/>
      <c r="P84" s="358">
        <f>F84</f>
        <v>766869.37</v>
      </c>
      <c r="Q84" s="355"/>
      <c r="R84" s="342"/>
      <c r="S84" s="342"/>
      <c r="T84" s="342"/>
      <c r="U84" s="342"/>
      <c r="V84" s="346"/>
    </row>
    <row r="85" spans="1:22" s="101" customFormat="1" ht="12.75" x14ac:dyDescent="0.2">
      <c r="A85" s="339">
        <v>81</v>
      </c>
      <c r="B85" s="347" t="s">
        <v>1216</v>
      </c>
      <c r="C85" s="342" t="s">
        <v>1217</v>
      </c>
      <c r="D85" s="342" t="s">
        <v>1070</v>
      </c>
      <c r="E85" s="342" t="s">
        <v>48</v>
      </c>
      <c r="F85" s="343">
        <v>661399.97</v>
      </c>
      <c r="G85" s="342"/>
      <c r="H85" s="342" t="s">
        <v>49</v>
      </c>
      <c r="I85" s="342"/>
      <c r="J85" s="342"/>
      <c r="K85" s="342"/>
      <c r="L85" s="342"/>
      <c r="M85" s="342"/>
      <c r="N85" s="342"/>
      <c r="O85" s="342"/>
      <c r="P85" s="358"/>
      <c r="Q85" s="355"/>
      <c r="R85" s="342"/>
      <c r="S85" s="342"/>
      <c r="T85" s="342"/>
      <c r="U85" s="342"/>
      <c r="V85" s="346"/>
    </row>
    <row r="86" spans="1:22" s="101" customFormat="1" ht="25.5" x14ac:dyDescent="0.2">
      <c r="A86" s="339">
        <v>82</v>
      </c>
      <c r="B86" s="347" t="s">
        <v>1218</v>
      </c>
      <c r="C86" s="342" t="s">
        <v>1219</v>
      </c>
      <c r="D86" s="342" t="s">
        <v>1070</v>
      </c>
      <c r="E86" s="342" t="s">
        <v>48</v>
      </c>
      <c r="F86" s="343">
        <v>615900</v>
      </c>
      <c r="G86" s="342"/>
      <c r="H86" s="342" t="s">
        <v>49</v>
      </c>
      <c r="I86" s="342"/>
      <c r="J86" s="342"/>
      <c r="K86" s="342"/>
      <c r="L86" s="342"/>
      <c r="M86" s="342"/>
      <c r="N86" s="342"/>
      <c r="O86" s="342"/>
      <c r="P86" s="358"/>
      <c r="Q86" s="355"/>
      <c r="R86" s="342"/>
      <c r="S86" s="342"/>
      <c r="T86" s="342"/>
      <c r="U86" s="342"/>
      <c r="V86" s="346"/>
    </row>
    <row r="87" spans="1:22" s="101" customFormat="1" ht="13.5" thickBot="1" x14ac:dyDescent="0.25">
      <c r="A87" s="339">
        <v>83</v>
      </c>
      <c r="B87" s="359" t="s">
        <v>1284</v>
      </c>
      <c r="C87" s="350"/>
      <c r="D87" s="350" t="s">
        <v>616</v>
      </c>
      <c r="E87" s="350" t="s">
        <v>48</v>
      </c>
      <c r="F87" s="351">
        <v>74400</v>
      </c>
      <c r="G87" s="350" t="s">
        <v>65</v>
      </c>
      <c r="H87" s="350" t="s">
        <v>49</v>
      </c>
      <c r="I87" s="350"/>
      <c r="J87" s="350"/>
      <c r="K87" s="350"/>
      <c r="L87" s="350"/>
      <c r="M87" s="350" t="s">
        <v>66</v>
      </c>
      <c r="N87" s="352">
        <v>44714</v>
      </c>
      <c r="O87" s="350"/>
      <c r="P87" s="360">
        <v>74400</v>
      </c>
      <c r="Q87" s="356"/>
      <c r="R87" s="350"/>
      <c r="S87" s="350"/>
      <c r="T87" s="350"/>
      <c r="U87" s="350"/>
      <c r="V87" s="353"/>
    </row>
    <row r="88" spans="1:22" ht="12.75" thickTop="1" x14ac:dyDescent="0.2"/>
  </sheetData>
  <sheetProtection sheet="1" formatCells="0" formatColumns="0" formatRows="0" insertColumns="0" insertRows="0" insertHyperlinks="0" deleteColumns="0" deleteRows="0" sort="0" autoFilter="0" pivotTables="0"/>
  <autoFilter ref="A4:V87" xr:uid="{00000000-0009-0000-0000-000002000000}"/>
  <hyperlinks>
    <hyperlink ref="C5" r:id="rId1" display="..\..\ΧΡΗΜΑΤΟΔΟΤΟΥΜΕΝΑ 2014-2020\ΠΕΠ 5\ΕΚΑΒ\ΟΔ-02 - ΩΡIΜΑΝΣΗ ΣΧΕΔΙΑΣΜΟΣ ΥΛΟΠΟΙΗΣΗΣ\9.1.1.01-1- ΕΚΑΒ - ΠΡΟΣΚΛΗΣΗ\01.4 ΑΔΑ 74ΛΩ7ΛΨ-9ΡΨ proskili.pdf" xr:uid="{00000000-0004-0000-0200-000000000000}"/>
    <hyperlink ref="H5" r:id="rId2" xr:uid="{00000000-0004-0000-0200-000001000000}"/>
    <hyperlink ref="M5" r:id="rId3" display="..\..\ΧΡΗΜΑΤΟΔΟΤΟΥΜΕΝΑ 2014-2020\ΠΕΠ 5\ΕΚΑΒ\ΟΔ-02 - ΩΡIΜΑΝΣΗ ΣΧΕΔΙΑΣΜΟΣ ΥΛΟΠΟΙΗΣΗΣ\7ΧΨΟ7ΛΨ-1Ξ4 5000638 ΑΠΟΦΑΣΗ ΕΝΤΑΞΗΣ.pdf" xr:uid="{00000000-0004-0000-0200-000002000000}"/>
    <hyperlink ref="M6" r:id="rId4" xr:uid="{00000000-0004-0000-0200-000003000000}"/>
    <hyperlink ref="M7" r:id="rId5" xr:uid="{00000000-0004-0000-0200-000004000000}"/>
    <hyperlink ref="M8" r:id="rId6" display="..\..\ΧΡΗΜΑΤΟΔΟΤΟΥΜΕΝΑ 2014-2020\ΠΕΠ 5\ΚΕΝΤΡΑ ΚΟΙΝΟΤΗΤΑΣ\ΟΔ-03 - ΟΔ-05 ΥΛΟΠΟΙΗΣΗ-ΠΑΡΑΚΟΛΟΥΘΗΣΗ\57827-07.12.2016 ΕΝΤΑΞΗ ΚΕΝΤΡΟ ΚΟΙΝΟΤΗΤΑΣ.pdf" xr:uid="{00000000-0004-0000-0200-000005000000}"/>
    <hyperlink ref="M9" r:id="rId7" display="..\..\ΧΡΗΜΑΤΟΔΟΤΟΥΜΕΝΑ 2014-2020\ΠΕΠ 5\ΞΕΝΩΝΑΣ\10.2.1.02  MIS 5004182  ΕΝΤΑΞΗ ΞΕΝΩΝΑ ΦΙΛΟΞΕΝΙΑΣ ΔΗΜΟΥ ΚΟΖΑΝΗΣ Ω76Β7ΛΨ-ΠΘΨ.pdf" xr:uid="{00000000-0004-0000-0200-000006000000}"/>
    <hyperlink ref="H11" r:id="rId8" display="..\..\ΧΡΗΜΑΤΟΔΟΤΟΥΜΕΝΑ 2014-2020\ΠΕΠ 5\ΤΙΑΛΕΙΟ\ΟΔ-02 - ΩΡIΜΑΝΣΗ ΣΧΕΔΙΑΣΜΟΣ ΥΛΟΠΟΙΗΣΗΣ\ΠΡΟΤΑΣΗ\1.Αίτηση Χρηματοδότησης\ΑΙΤΗΣΗ ΑΠΟ ΟΠΣ.pdf" xr:uid="{00000000-0004-0000-0200-000007000000}"/>
    <hyperlink ref="H10" r:id="rId9" display="..\..\ΧΡΗΜΑΤΟΔΟΤΟΥΜΕΝΑ 2014-2020\ΠΕΠ 5\ΗΛΙΑΧΤΙΔΑ\ΟΔ-02 - ΩΡIΜΑΝΣΗ ΣΧΕΔΙΑΣΜΟΣ ΥΛΟΠΟΙΗΣΗΣ\ΠΡΟΤΑΣΗ\1.Αίτηση Χρηματοδότησης\ΑΙΤΗΣΗ ΧΡΗΜΑΤΟΔΟΤΗΣΗΣ.pdf" xr:uid="{00000000-0004-0000-0200-000008000000}"/>
    <hyperlink ref="H9" r:id="rId10" display="..\..\ΧΡΗΜΑΤΟΔΟΤΟΥΜΕΝΑ 2014-2020\ΠΕΠ 5\ΞΕΝΩΝΑΣ\ΟΔ-02-ΩΡΙΜΑΝΣΗ ΣΧΕΔΙΑΣΜΟΣ\ΠΡΟΤΑΣΗ\01. ΑΙΤΗΣΗ\7008-23.02.2017 ΑΙΤΗΜΑ ΧΡΗΜΑΤΟΔΟΤΗΣΗΣ ΞΕΝΩΝΑΣ.pdf" xr:uid="{00000000-0004-0000-0200-000009000000}"/>
    <hyperlink ref="H8" r:id="rId11" xr:uid="{00000000-0004-0000-0200-00000A000000}"/>
    <hyperlink ref="H7" r:id="rId12" display="..\..\ΧΡΗΜΑΤΟΔΟΤΟΥΜΕΝΑ 2014-2020\ΠΕΠ 5\Β Φ ΖΕΠ\ΟΔ-02 - ΩΡIΜΑΝΣΗ ΣΧΕΔΙΑΣΜΟΣ ΥΛΟΠΟΙΗΣΗΣ\ΠΡΟΤΑΣΗ\1.Αίτηση Χρηματοδότησης\ΑΙΤΗΣΗ ΧΡΗΜΑΤΟΔΟΤΗΣΗΣ ΣΥΣΤΗΜΑ.pdf" xr:uid="{00000000-0004-0000-0200-00000B000000}"/>
    <hyperlink ref="H6" r:id="rId13" xr:uid="{00000000-0004-0000-0200-00000C000000}"/>
    <hyperlink ref="H12" r:id="rId14" display="..\..\ΧΡΗΜΑΤΟΔΟΤΟΥΜΕΝΑ 2014-2020\ΠΕΠ 5\10ο Νηπιαγωγείο (Ευτερπης)\ΟΔ-02 - ΩΡIΜΑΝΣΗ ΣΧΕΔΙΑΣΜΟΣ ΥΛΟΠΟΙΗΣΗΣ\ΠΡΟΤΑΣΗ\1.Αίτηση Χρηματοδότησης\ΑΙΤΗΣΗ ΧΡΗΜΑΤΟΔΟΤΗΣΗΣ.pdf" xr:uid="{00000000-0004-0000-0200-00000D000000}"/>
    <hyperlink ref="H13" r:id="rId15" display="..\..\ΧΡΗΜΑΤΟΔΟΤΟΥΜΕΝΑ 2014-2020\ΠΕΠ 5\15ο Νηπιαγωγείο (ΚΛΕΙΔΗ)\ΟΔ-02 - ΩΡIΜΑΝΣΗ ΣΧΕΔΙΑΣΜΟΣ ΥΛΟΠΟΙΗΣΗΣ\ΠΡΟΤΑΣΗ\1.Αίτηση Χρηματοδότησης\ΑΙΤΗΣΗ ΧΡΗΜΑΤΟΔΟΤΗΣΗΣ.pdf" xr:uid="{00000000-0004-0000-0200-00000E000000}"/>
    <hyperlink ref="M11" r:id="rId16" xr:uid="{00000000-0004-0000-0200-00000F000000}"/>
    <hyperlink ref="H14" r:id="rId17" display="..\..\ΧΡΗΜΑΤΟΔΟΤΟΥΜΕΝΑ 2014-2020\ΠΕΠ 5\13o Δημοτικό\ΟΔ-02 - ΩΡIΜΑΝΣΗ ΣΧΕΔΙΑΣΜΟΣ ΥΛΟΠΟΙΗΣΗΣ\ΠΡΟΤΑΣΗ\1.Αίτηση Χρηματοδότησης\ΑΙΤΗΣΗ ΧΡΗΜΑΤΟΔΟΤΗΣΗΣ.pdf" xr:uid="{00000000-0004-0000-0200-000010000000}"/>
    <hyperlink ref="H15" r:id="rId18" xr:uid="{00000000-0004-0000-0200-000011000000}"/>
    <hyperlink ref="M12" r:id="rId19" display="..\..\ΧΡΗΜΑΤΟΔΟΤΟΥΜΕΝΑ 2014-2020\ΠΕΠ 5\10ο Νηπιαγωγείο (Ευτερπης)\ΑΠΟΦΑΣΕΙΣ ΕΝΤΑΞΗΣ\5010531_ΑΠΟΦΑΣΗ ΕΝΤΑΞΗΣ_69ΚΔ7ΛΨ-ΖΦΝ.pdf" xr:uid="{00000000-0004-0000-0200-000012000000}"/>
    <hyperlink ref="M13" r:id="rId20" display="..\..\ΧΡΗΜΑΤΟΔΟΤΟΥΜΕΝΑ 2014-2020\ΠΕΠ 5\15ο Νηπιαγωγείο (ΚΛΕΙΔΗ)\ΑΠΟΦΑΣΕΙΣ ΕΝΤΑΞΗΣ\7595_07_03_2018 ΑΠΟΦΑΣΗ ΕΝΤΑΞΗΣ 15ο ΝΗΠΙΑΓΩΓΕΙΟ.pdf" xr:uid="{00000000-0004-0000-0200-000013000000}"/>
    <hyperlink ref="M14" r:id="rId21" xr:uid="{00000000-0004-0000-0200-000014000000}"/>
    <hyperlink ref="H16" r:id="rId22" xr:uid="{00000000-0004-0000-0200-000015000000}"/>
    <hyperlink ref="H17" r:id="rId23" xr:uid="{00000000-0004-0000-0200-000016000000}"/>
    <hyperlink ref="H18" r:id="rId24" display="..\..\ΧΡΗΜΑΤΟΔΟΤΟΥΜΕΝΑ 2014-2020\ΠΕΠ 5\ΒΑΑ\ΟΛΥΜΠΟΥ\ΟΔ-02 - ΩΡIΜΑΝΣΗ ΣΧΕΔΙΑΣΜΟΣ ΥΛΟΠΟΙΗΣΗΣ\ΠΡΟΤΑΣΗ\2. Τεχνικό Δελτίο Πράξης (ΤΔΠ\ΤΔΠ ΥΠΟΒΟΛΗΣ.pdf" xr:uid="{00000000-0004-0000-0200-000017000000}"/>
    <hyperlink ref="H19" r:id="rId25" display="..\..\ΧΡΗΜΑΤΟΔΟΤΟΥΜΕΝΑ 2014-2020\ΤΟΜΕΑΚΑ\ΕΠΑΝΕΚ\ΚΕΝΤΡΑ ΕΜΠΟΡΙΟ\ΠΡΟΤΑΣΗ\2. ΤΔΠ\ΑΡΧΙΚΟ ΤΔΠ.pdf" xr:uid="{00000000-0004-0000-0200-000018000000}"/>
    <hyperlink ref="M19" r:id="rId26" xr:uid="{00000000-0004-0000-0200-000019000000}"/>
    <hyperlink ref="H21" r:id="rId27" display="..\..\ΧΡΗΜΑΤΟΔΟΤΟΥΜΕΝΑ 2014-2020\ΠΕΠ 5\ΠΡΟΣΒΑΣΙΜΟΤΗΤΑ ΑΜΕΑ\ΟΔ-02 - ΩΡIΜΑΝΣΗ ΣΧΕΔΙΑΣΜΟΣ ΥΛΟΠΟΙΗΣΗΣ\ΠΡΟΤΑΣΗ\2. Τεχνικό Δελτίο Πράξης (ΤΔΠ\ΤΔΠ ΠΡΟΤΑΣΗΣ.pdf" xr:uid="{00000000-0004-0000-0200-00001A000000}"/>
    <hyperlink ref="H22" r:id="rId28" display="..\..\ΧΡΗΜΑΤΟΔΟΤΟΥΜΕΝΑ 2014-2020\LEADER\1H PROSKLHSH\ΠΡΟΤΑΣΕΙΣ\προμήθεια υπόγειων ELIMEIA\ΟΔ-02 - ΩΡIΜΑΝΣΗ ΣΧΕΔΙΑΣΜΟΣ ΥΛΟΠΟΙΗΣΗΣ\ΠΡΟΤΑΣΗ\1. Αίτηση στήριξης\RDIIS_report.pdf" xr:uid="{00000000-0004-0000-0200-00001B000000}"/>
    <hyperlink ref="M22" r:id="rId29" xr:uid="{00000000-0004-0000-0200-00001C000000}"/>
    <hyperlink ref="H23" r:id="rId30" display="..\..\ΧΡΗΜΑΤΟΔΟΤΟΥΜΕΝΑ 2014-2020\LEADER\1H PROSKLHSH\ΠΡΟΤΑΣΕΙΣ\Αγία Παρασκευή\ΟΔ-02 - ΩΡIΜΑΝΣΗ ΣΧΕΔΙΑΣΜΟΣ ΥΛΟΠΟΙΗΣΗΣ\ΠΡΟΤΑΣΗ\1. Αίτηση στήριξης\RDIIS_report (5).pdf" xr:uid="{00000000-0004-0000-0200-00001D000000}"/>
    <hyperlink ref="H24" r:id="rId31" xr:uid="{00000000-0004-0000-0200-00001E000000}"/>
    <hyperlink ref="H25" r:id="rId32" xr:uid="{00000000-0004-0000-0200-00001F000000}"/>
    <hyperlink ref="H26" r:id="rId33" xr:uid="{00000000-0004-0000-0200-000020000000}"/>
    <hyperlink ref="H27" r:id="rId34" xr:uid="{00000000-0004-0000-0200-000021000000}"/>
    <hyperlink ref="M25" r:id="rId35" xr:uid="{00000000-0004-0000-0200-000022000000}"/>
    <hyperlink ref="M23" r:id="rId36" xr:uid="{00000000-0004-0000-0200-000023000000}"/>
    <hyperlink ref="M21" r:id="rId37" xr:uid="{00000000-0004-0000-0200-000024000000}"/>
    <hyperlink ref="H28" r:id="rId38" xr:uid="{00000000-0004-0000-0200-000025000000}"/>
    <hyperlink ref="H29" r:id="rId39" xr:uid="{00000000-0004-0000-0200-000026000000}"/>
    <hyperlink ref="H30" r:id="rId40" xr:uid="{00000000-0004-0000-0200-000027000000}"/>
    <hyperlink ref="H31" r:id="rId41" xr:uid="{00000000-0004-0000-0200-000028000000}"/>
    <hyperlink ref="H32" r:id="rId42" display="..\..\ΧΡΗΜΑΤΟΔΟΤΟΥΜΕΝΑ 2014-2020\ΠΕΠ 5\ΠΛΟΗΓΗΣΗ ΑΜΕΑ\ΟΔ-02 - ΩΡIΜΑΝΣΗ ΣΧΕΔΙΑΣΜΟΣ ΥΛΟΠΟΙΗΣΗΣ\ΠΡΟΤΑΣΗ\2. Τεχνικό Δελτίο Πράξης (ΤΔΠ\ΤΔΠ ΥΠΟΒΟΛΗΣ.pdf" xr:uid="{00000000-0004-0000-0200-000029000000}"/>
    <hyperlink ref="H33" r:id="rId43" xr:uid="{00000000-0004-0000-0200-00002A000000}"/>
    <hyperlink ref="H34" r:id="rId44" xr:uid="{00000000-0004-0000-0200-00002B000000}"/>
    <hyperlink ref="H35" r:id="rId45" xr:uid="{00000000-0004-0000-0200-00002C000000}"/>
    <hyperlink ref="H36" r:id="rId46" display="..\..\ΧΡΗΜΑΤΟΔΟΤΟΥΜΕΝΑ 2014-2020\ΠΕΠ 5\ΕΝΕΡΓΕΙΑΚΕΣ ΑΝΑΒΑΘΜΙΣΕΙΣ\ΠΡΟΤΑΣΕΙΣ\ΔΣ ΚΟΙΛΩΝ\ΟΔ-02 - ΩΡIΜΑΝΣΗ ΣΧΕΔΙΑΣΜΟΣ ΥΛΟΠΟΙΗΣΗΣ\ΠΡΟΤΑΣΗ\2. Τεχνικό Δελτίο Πράξης (ΤΔΠ\ΤΔΠ ΠΡΟΤΑΣΗΣ.pdf" xr:uid="{00000000-0004-0000-0200-00002D000000}"/>
    <hyperlink ref="H37" r:id="rId47" display="..\..\ΧΡΗΜΑΤΟΔΟΤΟΥΜΕΝΑ 2014-2020\ΠΕΠ 5\ΕΝΕΡΓΕΙΑΚΕΣ ΑΝΑΒΑΘΜΙΣΕΙΣ\ΠΡΟΤΑΣΕΙΣ\ΔΗΜΟΤΙΚΟ ΧΑΡΑΥΓΗΣ\ΟΔ-02 - ΩΡIΜΑΝΣΗ ΣΧΕΔΙΑΣΜΟΣ ΥΛΟΠΟΙΗΣΗΣ\ΠΡΟΤΑΣΗ\2. Τεχνικό Δελτίο Πράξης (ΤΔΠ\ΤΔΠ ΠΡΟΤΑΣΗΣ.pdf" xr:uid="{00000000-0004-0000-0200-00002E000000}"/>
    <hyperlink ref="H38" r:id="rId48" display="..\..\ΧΡΗΜΑΤΟΔΟΤΟΥΜΕΝΑ 2014-2020\ΠΕΠ 5\ΕΝΕΡΓΕΙΑΚΕΣ ΑΝΑΒΑΘΜΙΣΕΙΣ\ΠΡΟΤΑΣΕΙΣ\ΓΥΜΝΑΣΙΟ ΛΕΥΚΟΠΗΓΗΣ\ΟΔ-02 - ΩΡIΜΑΝΣΗ ΣΧΕΔΙΑΣΜΟΣ ΥΛΟΠΟΙΗΣΗΣ\ΠΡΟΤΑΣΗ\2. Τεχνικό Δελτίο Πράξης (ΤΔΠ\ΤΔΠ ΠΡΟΤΑΣΗΣ.pdf" xr:uid="{00000000-0004-0000-0200-00002F000000}"/>
    <hyperlink ref="H39" r:id="rId49" display="..\..\ΧΡΗΜΑΤΟΔΟΤΟΥΜΕΝΑ 2014-2020\ΠΕΠ 5\ΕΝΕΡΓΕΙΑΚΕΣ ΑΝΑΒΑΘΜΙΣΕΙΣ\ΠΡΟΤΑΣΕΙΣ\ΑΙΑΝΗ\ΟΔ-02 - ΩΡIΜΑΝΣΗ ΣΧΕΔΙΑΣΜΟΣ ΥΛΟΠΟΙΗΣΗΣ\ΠΡΟΤΑΣΗ\2. Τεχνικό Δελτίο Πράξης (ΤΔΠ\ΤΔΠ ΠΡΟΤΑΣΗΣ.pdf" xr:uid="{00000000-0004-0000-0200-000030000000}"/>
    <hyperlink ref="H40" r:id="rId50" xr:uid="{00000000-0004-0000-0200-000031000000}"/>
    <hyperlink ref="H41" r:id="rId51" xr:uid="{00000000-0004-0000-0200-000032000000}"/>
    <hyperlink ref="H42" r:id="rId52" xr:uid="{00000000-0004-0000-0200-000033000000}"/>
    <hyperlink ref="H43" r:id="rId53" xr:uid="{00000000-0004-0000-0200-000034000000}"/>
    <hyperlink ref="H44" r:id="rId54" xr:uid="{00000000-0004-0000-0200-000035000000}"/>
    <hyperlink ref="H45" r:id="rId55" xr:uid="{00000000-0004-0000-0200-000036000000}"/>
    <hyperlink ref="H46" r:id="rId56" xr:uid="{00000000-0004-0000-0200-000037000000}"/>
    <hyperlink ref="H47" r:id="rId57" xr:uid="{00000000-0004-0000-0200-000038000000}"/>
    <hyperlink ref="M32" r:id="rId58" xr:uid="{00000000-0004-0000-0200-000039000000}"/>
    <hyperlink ref="M44" r:id="rId59" xr:uid="{00000000-0004-0000-0200-00003A000000}"/>
    <hyperlink ref="H54" r:id="rId60" xr:uid="{00000000-0004-0000-0200-00003B000000}"/>
    <hyperlink ref="H55" r:id="rId61" xr:uid="{00000000-0004-0000-0200-00003C000000}"/>
    <hyperlink ref="H56" r:id="rId62" xr:uid="{00000000-0004-0000-0200-00003D000000}"/>
    <hyperlink ref="H57" r:id="rId63" display="..\..\ΧΡΗΜΑΤΟΔΟΤΟΥΜΕΝΑ 2014-2020\ΤΟΜΕΑΚΑ\ΕΠΑΝΕΚ\ΠΡΟΤΑΣΗ ΒΙΒΛΙΟΘΗΚΗ\ΟΔ-02 - ΩΡIΜΑΝΣΗ ΣΧΕΔΙΑΣΜΟΣ ΥΛΟΠΟΙΗΣΗΣ\ΠΡΟΤΑΣΗ\2. Τεχνικό Δελτίο Πράξης (ΤΔΠ\ΤΔΠ ΥΠΟΒΟΛΗΣ.pdf" xr:uid="{00000000-0004-0000-0200-00003E000000}"/>
    <hyperlink ref="M35" r:id="rId64" xr:uid="{00000000-0004-0000-0200-00003F000000}"/>
    <hyperlink ref="M36" r:id="rId65" xr:uid="{00000000-0004-0000-0200-000040000000}"/>
    <hyperlink ref="M37" r:id="rId66" xr:uid="{00000000-0004-0000-0200-000041000000}"/>
    <hyperlink ref="M38" r:id="rId67" xr:uid="{00000000-0004-0000-0200-000042000000}"/>
    <hyperlink ref="M39" r:id="rId68" xr:uid="{00000000-0004-0000-0200-000043000000}"/>
    <hyperlink ref="M40" r:id="rId69" xr:uid="{00000000-0004-0000-0200-000044000000}"/>
    <hyperlink ref="M41" r:id="rId70" xr:uid="{00000000-0004-0000-0200-000045000000}"/>
    <hyperlink ref="M42" r:id="rId71" xr:uid="{00000000-0004-0000-0200-000046000000}"/>
    <hyperlink ref="M43" r:id="rId72" xr:uid="{00000000-0004-0000-0200-000047000000}"/>
    <hyperlink ref="H58" r:id="rId73" xr:uid="{00000000-0004-0000-0200-000048000000}"/>
    <hyperlink ref="H59" r:id="rId74" xr:uid="{00000000-0004-0000-0200-000049000000}"/>
    <hyperlink ref="M45" r:id="rId75" xr:uid="{00000000-0004-0000-0200-00004A000000}"/>
    <hyperlink ref="H60" r:id="rId76" display="..\..\ΧΡΗΜΑΤΟΔΟΤΟΥΜΕΝΑ 2014-2020\ΠΕΠ 5\ΔΟΜΗ ΚΔΑΜ ΑΜΕΑ ΖΕΠ\ΝΕΑ ΠΡΟΤΑΣΗ\ΟΔ-02 - ΩΡIΜΑΝΣΗ ΣΧΕΔΙΑΣΜΟΣ ΥΛΟΠΟΙΗΣΗΣ\ΠΡΟΤΑΣΗ\2. Τεχνικό Δελτίο Πράξης (ΤΔΠ\ΤΔΠ ΠΡΟΤΑΣΗΣ.pdf" xr:uid="{00000000-0004-0000-0200-00004B000000}"/>
    <hyperlink ref="H61" r:id="rId77" xr:uid="{00000000-0004-0000-0200-00004C000000}"/>
    <hyperlink ref="M16" r:id="rId78" xr:uid="{00000000-0004-0000-0200-00004D000000}"/>
    <hyperlink ref="M33" r:id="rId79" xr:uid="{00000000-0004-0000-0200-00004E000000}"/>
    <hyperlink ref="M46" r:id="rId80" xr:uid="{00000000-0004-0000-0200-00004F000000}"/>
    <hyperlink ref="H62" r:id="rId81" xr:uid="{00000000-0004-0000-0200-000050000000}"/>
    <hyperlink ref="M62" r:id="rId82" xr:uid="{00000000-0004-0000-0200-000051000000}"/>
    <hyperlink ref="H63" r:id="rId83" xr:uid="{00000000-0004-0000-0200-000052000000}"/>
    <hyperlink ref="H64" r:id="rId84" xr:uid="{00000000-0004-0000-0200-000053000000}"/>
    <hyperlink ref="M61" r:id="rId85" xr:uid="{00000000-0004-0000-0200-000054000000}"/>
    <hyperlink ref="H65" r:id="rId86" xr:uid="{00000000-0004-0000-0200-000055000000}"/>
    <hyperlink ref="H66" r:id="rId87" display="..\..\ΧΡΗΜΑΤΟΔΟΤΟΥΜΕΝΑ 2014-2020\ΚΑΠΕ\ΠΟΔΗΛΑΤΟΚΙΝΗΣΗ ΚΑΠΕ\ΠΡΟΤΑΣΗ\Προταση Δήμου Κοζάνης\Εκδήλωση Ενδιαφέροντος.pdf" xr:uid="{00000000-0004-0000-0200-000056000000}"/>
    <hyperlink ref="H67" r:id="rId88" display="..\..\ΧΡΗΜΑΤΟΔΟΤΟΥΜΕΝΑ 2014-2020\ΠΕΠ 5\ΒΑΑ\ΚΑΤΑΡΤΙΣΗ\ΟΔ-02 - ΩΡIΜΑΝΣΗ ΣΧΕΔΙΑΣΜΟΣ ΥΛΟΠΟΙΗΣΗΣ\ΠΡΟΤΑΣΗ\2. Τεχνικό Δελτίο Πράξης (ΤΔΠ\report_323731.pdf" xr:uid="{00000000-0004-0000-0200-000057000000}"/>
    <hyperlink ref="H68" r:id="rId89" display="..\..\ΧΡΗΜΑΤΟΔΟΤΟΥΜΕΝΑ 2014-2020\ΤΟΜΕΑΚΑ\ΠΡΑΣΙΝΟ ΤΑΜΕΙΟ\ΣΑΠ\ΠΡΟΤΑΣΗ\1652185240251-2022-002832-undefined-ΔΗΜΟΣ ΚΟΖΑΝΗΣ.pdf" xr:uid="{00000000-0004-0000-0200-000058000000}"/>
    <hyperlink ref="H69" r:id="rId90" xr:uid="{00000000-0004-0000-0200-000059000000}"/>
    <hyperlink ref="H70" r:id="rId91" display="..\..\ΧΡΗΜΑΤΟΔΟΤΟΥΜΕΝΑ 2014-2020\ΤΟΜΕΑΚΑ\ΠΡΑΣΙΝΟ ΤΑΜΕΙΟ\ΚΟΙΝΟΧΡΗΣΤΟΙ &amp; ΚΟΙΝΟΦΕΛΕΙΣ ΧΩΡΟΙ\ΣΥΜΠΛΗΡΩΜΑΤΙΚΑ\SDIMOS_SYMV22071208021.pdf" xr:uid="{00000000-0004-0000-0200-00005A000000}"/>
    <hyperlink ref="M31" r:id="rId92" display="..\..\ΧΡΗΜΑΤΟΔΟΤΟΥΜΕΝΑ 2014-2020\ΠΕΠ 5\SMART CITY\ΟΔ-02 - ΩΡIΜΑΝΣΗ ΣΧΕΔΙΑΣΜΟΣ ΥΛΟΠΟΙΗΣΗΣ\ΕΝΤΑΞΗ\ΑΠΟΦΑΣΗ ΕΝΤΑΞΗΣ.pdf" xr:uid="{00000000-0004-0000-0200-00005B000000}"/>
    <hyperlink ref="M63" r:id="rId93" display="..\..\ΧΡΗΜΑΤΟΔΟΤΟΥΜΕΝΑ 2014-2020\ΠΕΠ 5\ΟΧΕ\ΦΩΤΙΣΜΟΣ\1Η ΠΡΟΤΑΣΗ\ΟΔ-02 - ΩΡIΜΑΝΣΗ ΣΧΕΔΙΑΣΜΟΣ ΥΛΟΠΟΙΗΣΗΣ\ΕΝΤΑΞΗ\ΑΠΟΦΑΣΗ ΕΝΤΑΞΗΣ.pdf" xr:uid="{00000000-0004-0000-0200-00005C000000}"/>
    <hyperlink ref="M66" r:id="rId94" display="..\..\ΧΡΗΜΑΤΟΔΟΤΟΥΜΕΝΑ 2014-2020\ΚΑΠΕ\ΠΟΔΗΛΑΤΟΚΙΝΗΣΗ ΚΑΠΕ\ΟΔ-02 - ΩΡIΜΑΝΣΗ ΣΧΕΔΙΑΣΜΟΣ ΥΛΟΠΟΙΗΣΗΣ\ΑΠΟΦΑΣΗ ΕΝΤΑΞΗΣ\ΑΠΟΦΑΣΗ ΕΝΤΑΞΗΣ.pdf" xr:uid="{00000000-0004-0000-0200-00005D000000}"/>
    <hyperlink ref="M67" r:id="rId95" xr:uid="{00000000-0004-0000-0200-00005E000000}"/>
    <hyperlink ref="M49" r:id="rId96" xr:uid="{00000000-0004-0000-0200-00005F000000}"/>
    <hyperlink ref="M50" r:id="rId97" xr:uid="{00000000-0004-0000-0200-000060000000}"/>
    <hyperlink ref="M51" r:id="rId98" xr:uid="{00000000-0004-0000-0200-000061000000}"/>
    <hyperlink ref="M52" r:id="rId99" xr:uid="{00000000-0004-0000-0200-000062000000}"/>
    <hyperlink ref="M55" r:id="rId100" xr:uid="{00000000-0004-0000-0200-000063000000}"/>
    <hyperlink ref="M56" r:id="rId101" xr:uid="{00000000-0004-0000-0200-000064000000}"/>
    <hyperlink ref="M57" r:id="rId102" xr:uid="{00000000-0004-0000-0200-000065000000}"/>
    <hyperlink ref="M58" r:id="rId103" xr:uid="{00000000-0004-0000-0200-000066000000}"/>
    <hyperlink ref="M60" r:id="rId104" xr:uid="{00000000-0004-0000-0200-000067000000}"/>
    <hyperlink ref="M75" r:id="rId105" xr:uid="{00000000-0004-0000-0200-000068000000}"/>
    <hyperlink ref="M76" r:id="rId106" xr:uid="{00000000-0004-0000-0200-000069000000}"/>
    <hyperlink ref="M77" r:id="rId107" xr:uid="{00000000-0004-0000-0200-00006A000000}"/>
  </hyperlinks>
  <printOptions horizontalCentered="1"/>
  <pageMargins left="0.74791666666666667" right="0.74791666666666667" top="0.98402777777777772" bottom="0.51180555555555551" header="0.51180555555555551" footer="0.51180555555555551"/>
  <pageSetup paperSize="9" scale="56" firstPageNumber="0" orientation="landscape" horizontalDpi="300" verticalDpi="300" r:id="rId108"/>
  <headerFooter alignWithMargins="0">
    <oddFooter>&amp;R&amp;P</oddFooter>
  </headerFooter>
  <rowBreaks count="1" manualBreakCount="1">
    <brk id="25" max="20" man="1"/>
  </rowBreaks>
  <colBreaks count="2" manualBreakCount="2">
    <brk id="7" max="27" man="1"/>
    <brk id="16" max="2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4:Z218"/>
  <sheetViews>
    <sheetView view="pageBreakPreview" zoomScale="120" zoomScaleNormal="100" zoomScaleSheetLayoutView="120" workbookViewId="0">
      <pane xSplit="2" ySplit="6" topLeftCell="C7" activePane="bottomRight" state="frozen"/>
      <selection pane="topRight" activeCell="C1" sqref="C1"/>
      <selection pane="bottomLeft" activeCell="A7" sqref="A7"/>
      <selection pane="bottomRight" activeCell="C17" sqref="C17"/>
    </sheetView>
  </sheetViews>
  <sheetFormatPr defaultColWidth="9.140625" defaultRowHeight="12" x14ac:dyDescent="0.2"/>
  <cols>
    <col min="1" max="1" width="5.42578125" style="162" customWidth="1"/>
    <col min="2" max="2" width="42.85546875" style="140" customWidth="1"/>
    <col min="3" max="3" width="16.42578125" style="2" customWidth="1"/>
    <col min="4" max="4" width="25.5703125" style="2" hidden="1" customWidth="1"/>
    <col min="5" max="5" width="20.42578125" style="2" hidden="1" customWidth="1"/>
    <col min="6" max="8" width="14.140625" style="2" hidden="1" customWidth="1"/>
    <col min="9" max="10" width="16.28515625" style="2" hidden="1" customWidth="1"/>
    <col min="11" max="11" width="20" style="141" customWidth="1"/>
    <col min="12" max="12" width="18.42578125" style="165" customWidth="1"/>
    <col min="13" max="13" width="22.7109375" style="141" customWidth="1"/>
    <col min="14" max="14" width="20.5703125" style="141" customWidth="1"/>
    <col min="15" max="15" width="14.5703125" style="2" hidden="1" customWidth="1"/>
    <col min="16" max="16" width="33.85546875" style="3" customWidth="1"/>
    <col min="17" max="17" width="0" style="164" hidden="1" customWidth="1"/>
    <col min="18" max="18" width="0" style="2" hidden="1" customWidth="1"/>
    <col min="19" max="19" width="10" style="2" hidden="1" customWidth="1"/>
    <col min="20" max="20" width="0" style="164" hidden="1" customWidth="1"/>
    <col min="21" max="21" width="0" style="2" hidden="1" customWidth="1"/>
    <col min="22" max="22" width="9.42578125" style="2" hidden="1" customWidth="1"/>
    <col min="23" max="23" width="28" style="2" hidden="1" customWidth="1"/>
    <col min="24" max="24" width="28.28515625" style="2" hidden="1" customWidth="1"/>
    <col min="25" max="25" width="28.85546875" style="2" hidden="1" customWidth="1"/>
    <col min="26" max="16384" width="9.140625" style="2"/>
  </cols>
  <sheetData>
    <row r="4" spans="1:25" s="7" customFormat="1" ht="12" customHeight="1" x14ac:dyDescent="0.2">
      <c r="A4" s="386" t="s">
        <v>5</v>
      </c>
      <c r="B4" s="387" t="s">
        <v>6</v>
      </c>
      <c r="C4" s="387" t="s">
        <v>385</v>
      </c>
      <c r="D4" s="387" t="s">
        <v>25</v>
      </c>
      <c r="E4" s="238"/>
      <c r="F4" s="382" t="s">
        <v>26</v>
      </c>
      <c r="G4" s="239"/>
      <c r="H4" s="239"/>
      <c r="I4" s="239"/>
      <c r="J4" s="239"/>
      <c r="K4" s="388" t="s">
        <v>27</v>
      </c>
      <c r="L4" s="388" t="s">
        <v>24</v>
      </c>
      <c r="M4" s="388" t="s">
        <v>28</v>
      </c>
      <c r="N4" s="388" t="s">
        <v>29</v>
      </c>
      <c r="O4" s="382" t="s">
        <v>602</v>
      </c>
      <c r="P4" s="382" t="s">
        <v>8</v>
      </c>
      <c r="Q4" s="382" t="s">
        <v>603</v>
      </c>
      <c r="R4" s="382"/>
      <c r="S4" s="382"/>
      <c r="T4" s="382" t="s">
        <v>648</v>
      </c>
      <c r="U4" s="382"/>
      <c r="V4" s="382"/>
      <c r="W4" s="382" t="s">
        <v>717</v>
      </c>
      <c r="X4" s="382" t="s">
        <v>838</v>
      </c>
      <c r="Y4" s="382" t="s">
        <v>923</v>
      </c>
    </row>
    <row r="5" spans="1:25" s="7" customFormat="1" ht="43.5" customHeight="1" x14ac:dyDescent="0.2">
      <c r="A5" s="386"/>
      <c r="B5" s="387"/>
      <c r="C5" s="387"/>
      <c r="D5" s="387"/>
      <c r="E5" s="238" t="s">
        <v>30</v>
      </c>
      <c r="F5" s="382"/>
      <c r="G5" s="239" t="s">
        <v>31</v>
      </c>
      <c r="H5" s="239" t="s">
        <v>32</v>
      </c>
      <c r="I5" s="239" t="s">
        <v>33</v>
      </c>
      <c r="J5" s="239" t="s">
        <v>34</v>
      </c>
      <c r="K5" s="388"/>
      <c r="L5" s="388"/>
      <c r="M5" s="388"/>
      <c r="N5" s="388"/>
      <c r="O5" s="382"/>
      <c r="P5" s="382"/>
      <c r="Q5" s="382"/>
      <c r="R5" s="382"/>
      <c r="S5" s="382"/>
      <c r="T5" s="382"/>
      <c r="U5" s="382"/>
      <c r="V5" s="382"/>
      <c r="W5" s="382"/>
      <c r="X5" s="382"/>
      <c r="Y5" s="382"/>
    </row>
    <row r="6" spans="1:25" s="7" customFormat="1" ht="43.5" customHeight="1" x14ac:dyDescent="0.2">
      <c r="A6" s="240"/>
      <c r="B6" s="241" t="s">
        <v>70</v>
      </c>
      <c r="C6" s="241"/>
      <c r="D6" s="238"/>
      <c r="E6" s="238"/>
      <c r="F6" s="239"/>
      <c r="G6" s="239"/>
      <c r="H6" s="239"/>
      <c r="I6" s="239"/>
      <c r="J6" s="239"/>
      <c r="K6" s="242">
        <f>K7+K16+K33+K44+K46+K48+K55+K60+K66+K71+K84+K89+K92+K94+K96+K98+K100+K102+K104+K106+K108+K110+K112+K115+K119+K121+K123+K126+K129+K132+K135+K138+K141+K144+K147+K150+K152+K156+K159+K161+K169+K172+K174+K177+K180+K185+K187+K189+K192+K195+K197+K201+K204+K205+K207+K209+K215</f>
        <v>62628359.120000012</v>
      </c>
      <c r="L6" s="309">
        <f t="shared" ref="L6:N6" si="0">L7+L16+L33+L44+L46+L48+L55+L60+L66+L71+L84+L89+L92+L94+L96+L98+L100+L102+L104+L106+L108+L110+L112+L115+L119+L121+L123+L126+L129+L132+L135+L138+L141+L144+L147+L150+L152+L156+L159+L161+L169+L172+L174+L177+L180+L185+L187+L189+L192+L195+L197+L201</f>
        <v>25961749.350000001</v>
      </c>
      <c r="M6" s="309">
        <f t="shared" si="0"/>
        <v>13452566.700000003</v>
      </c>
      <c r="N6" s="309">
        <f t="shared" si="0"/>
        <v>11968497.649999999</v>
      </c>
      <c r="O6" s="243">
        <f t="shared" ref="O6:O69" si="1">M6/L6</f>
        <v>0.51816873041338418</v>
      </c>
      <c r="P6" s="239"/>
      <c r="Q6" s="382"/>
      <c r="R6" s="382"/>
      <c r="S6" s="382"/>
      <c r="T6" s="382"/>
      <c r="U6" s="382"/>
      <c r="V6" s="382"/>
      <c r="W6" s="239"/>
      <c r="X6" s="239"/>
      <c r="Y6" s="239"/>
    </row>
    <row r="7" spans="1:25" s="102" customFormat="1" ht="25.5" customHeight="1" x14ac:dyDescent="0.2">
      <c r="A7" s="244">
        <v>1</v>
      </c>
      <c r="B7" s="245" t="s">
        <v>53</v>
      </c>
      <c r="C7" s="245"/>
      <c r="D7" s="246"/>
      <c r="E7" s="246"/>
      <c r="F7" s="246"/>
      <c r="G7" s="246"/>
      <c r="H7" s="246"/>
      <c r="I7" s="246"/>
      <c r="J7" s="246"/>
      <c r="K7" s="247">
        <f>K8+K9+K10+K11+K12+K13+K14+K15</f>
        <v>822792.89</v>
      </c>
      <c r="L7" s="248">
        <f>SUM(L8:L15)</f>
        <v>820033.8</v>
      </c>
      <c r="M7" s="248">
        <f>SUM(M8:M14)</f>
        <v>769134.07</v>
      </c>
      <c r="N7" s="248">
        <f>SUM(N8:N15)</f>
        <v>51919.099999999991</v>
      </c>
      <c r="O7" s="249">
        <f t="shared" si="1"/>
        <v>0.93792971704337058</v>
      </c>
      <c r="P7" s="250" t="s">
        <v>73</v>
      </c>
      <c r="Q7" s="379"/>
      <c r="R7" s="379"/>
      <c r="S7" s="379"/>
      <c r="T7" s="379"/>
      <c r="U7" s="379"/>
      <c r="V7" s="379"/>
      <c r="W7" s="251"/>
      <c r="X7" s="251"/>
      <c r="Y7" s="251"/>
    </row>
    <row r="8" spans="1:25" s="101" customFormat="1" ht="15" x14ac:dyDescent="0.25">
      <c r="A8" s="252" t="s">
        <v>54</v>
      </c>
      <c r="B8" s="253" t="s">
        <v>53</v>
      </c>
      <c r="C8" s="253" t="s">
        <v>386</v>
      </c>
      <c r="D8" s="254" t="s">
        <v>71</v>
      </c>
      <c r="E8" s="255"/>
      <c r="F8" s="255"/>
      <c r="G8" s="256"/>
      <c r="H8" s="255"/>
      <c r="I8" s="256"/>
      <c r="J8" s="257"/>
      <c r="K8" s="258">
        <v>735717.48</v>
      </c>
      <c r="L8" s="259">
        <f>K8</f>
        <v>735717.48</v>
      </c>
      <c r="M8" s="260">
        <f>ΠΛΗΡΩΜΕΣ!AH8</f>
        <v>684935.87</v>
      </c>
      <c r="N8" s="261">
        <f t="shared" ref="N8:N13" si="2">L8-M8</f>
        <v>50781.609999999986</v>
      </c>
      <c r="O8" s="249">
        <f t="shared" si="1"/>
        <v>0.93097675210870345</v>
      </c>
      <c r="P8" s="262"/>
      <c r="Q8" s="383"/>
      <c r="R8" s="383"/>
      <c r="S8" s="383"/>
      <c r="T8" s="383"/>
      <c r="U8" s="383"/>
      <c r="V8" s="383"/>
      <c r="W8" s="263"/>
      <c r="X8" s="264" t="s">
        <v>386</v>
      </c>
      <c r="Y8" s="264" t="s">
        <v>386</v>
      </c>
    </row>
    <row r="9" spans="1:25" ht="21" x14ac:dyDescent="0.2">
      <c r="A9" s="265" t="s">
        <v>55</v>
      </c>
      <c r="B9" s="253" t="s">
        <v>79</v>
      </c>
      <c r="C9" s="253" t="s">
        <v>386</v>
      </c>
      <c r="D9" s="266" t="s">
        <v>72</v>
      </c>
      <c r="E9" s="266"/>
      <c r="F9" s="266"/>
      <c r="G9" s="266"/>
      <c r="H9" s="266"/>
      <c r="I9" s="266"/>
      <c r="J9" s="266"/>
      <c r="K9" s="258">
        <v>44351.08</v>
      </c>
      <c r="L9" s="267">
        <v>44351.08</v>
      </c>
      <c r="M9" s="258">
        <f>ΠΛΗΡΩΜΕΣ!AH21</f>
        <v>44351.08</v>
      </c>
      <c r="N9" s="261">
        <f t="shared" si="2"/>
        <v>0</v>
      </c>
      <c r="O9" s="249">
        <f t="shared" si="1"/>
        <v>1</v>
      </c>
      <c r="P9" s="268"/>
      <c r="Q9" s="380"/>
      <c r="R9" s="380"/>
      <c r="S9" s="380"/>
      <c r="T9" s="380"/>
      <c r="U9" s="380"/>
      <c r="V9" s="380"/>
      <c r="W9" s="269"/>
      <c r="X9" s="264" t="s">
        <v>386</v>
      </c>
      <c r="Y9" s="264" t="s">
        <v>386</v>
      </c>
    </row>
    <row r="10" spans="1:25" ht="12.75" x14ac:dyDescent="0.2">
      <c r="A10" s="265" t="s">
        <v>56</v>
      </c>
      <c r="B10" s="253" t="s">
        <v>50</v>
      </c>
      <c r="C10" s="253" t="s">
        <v>386</v>
      </c>
      <c r="D10" s="266" t="s">
        <v>91</v>
      </c>
      <c r="E10" s="266"/>
      <c r="F10" s="266"/>
      <c r="G10" s="266"/>
      <c r="H10" s="266"/>
      <c r="I10" s="266"/>
      <c r="J10" s="266"/>
      <c r="K10" s="258">
        <v>3296.66</v>
      </c>
      <c r="L10" s="267">
        <f>K10</f>
        <v>3296.66</v>
      </c>
      <c r="M10" s="258">
        <f>ΠΛΗΡΩΜΕΣ!AH26</f>
        <v>3296.66</v>
      </c>
      <c r="N10" s="261">
        <f t="shared" si="2"/>
        <v>0</v>
      </c>
      <c r="O10" s="249">
        <f t="shared" si="1"/>
        <v>1</v>
      </c>
      <c r="P10" s="268"/>
      <c r="Q10" s="380"/>
      <c r="R10" s="380"/>
      <c r="S10" s="380"/>
      <c r="T10" s="380"/>
      <c r="U10" s="380"/>
      <c r="V10" s="380"/>
      <c r="W10" s="269"/>
      <c r="X10" s="264" t="s">
        <v>386</v>
      </c>
      <c r="Y10" s="264" t="s">
        <v>386</v>
      </c>
    </row>
    <row r="11" spans="1:25" ht="12.75" x14ac:dyDescent="0.2">
      <c r="A11" s="265" t="s">
        <v>57</v>
      </c>
      <c r="B11" s="253" t="s">
        <v>51</v>
      </c>
      <c r="C11" s="253" t="s">
        <v>386</v>
      </c>
      <c r="D11" s="266" t="s">
        <v>91</v>
      </c>
      <c r="E11" s="266"/>
      <c r="F11" s="266"/>
      <c r="G11" s="266"/>
      <c r="H11" s="266"/>
      <c r="I11" s="266"/>
      <c r="J11" s="266"/>
      <c r="K11" s="258">
        <v>5984</v>
      </c>
      <c r="L11" s="267">
        <f>K11</f>
        <v>5984</v>
      </c>
      <c r="M11" s="258">
        <f>ΠΛΗΡΩΜΕΣ!AH28</f>
        <v>5983.95</v>
      </c>
      <c r="N11" s="261">
        <f t="shared" si="2"/>
        <v>5.0000000000181899E-2</v>
      </c>
      <c r="O11" s="249">
        <f t="shared" si="1"/>
        <v>0.99999164438502675</v>
      </c>
      <c r="P11" s="268"/>
      <c r="Q11" s="380"/>
      <c r="R11" s="380"/>
      <c r="S11" s="380"/>
      <c r="T11" s="380"/>
      <c r="U11" s="380"/>
      <c r="V11" s="380"/>
      <c r="W11" s="269"/>
      <c r="X11" s="264" t="s">
        <v>386</v>
      </c>
      <c r="Y11" s="264" t="s">
        <v>386</v>
      </c>
    </row>
    <row r="12" spans="1:25" ht="12.75" x14ac:dyDescent="0.2">
      <c r="A12" s="265" t="s">
        <v>58</v>
      </c>
      <c r="B12" s="253" t="s">
        <v>52</v>
      </c>
      <c r="C12" s="253" t="s">
        <v>386</v>
      </c>
      <c r="D12" s="266" t="s">
        <v>92</v>
      </c>
      <c r="E12" s="266"/>
      <c r="F12" s="266"/>
      <c r="G12" s="266"/>
      <c r="H12" s="266"/>
      <c r="I12" s="266"/>
      <c r="J12" s="266"/>
      <c r="K12" s="258">
        <v>7656.04</v>
      </c>
      <c r="L12" s="267">
        <f>K12</f>
        <v>7656.04</v>
      </c>
      <c r="M12" s="258">
        <f>ΠΛΗΡΩΜΕΣ!AH30</f>
        <v>7545.41</v>
      </c>
      <c r="N12" s="261">
        <f t="shared" si="2"/>
        <v>110.63000000000011</v>
      </c>
      <c r="O12" s="249">
        <f t="shared" si="1"/>
        <v>0.98554997100328623</v>
      </c>
      <c r="P12" s="268"/>
      <c r="Q12" s="380"/>
      <c r="R12" s="380"/>
      <c r="S12" s="380"/>
      <c r="T12" s="380"/>
      <c r="U12" s="380"/>
      <c r="V12" s="380"/>
      <c r="W12" s="269"/>
      <c r="X12" s="264" t="s">
        <v>386</v>
      </c>
      <c r="Y12" s="264" t="s">
        <v>386</v>
      </c>
    </row>
    <row r="13" spans="1:25" ht="12.75" x14ac:dyDescent="0.2">
      <c r="A13" s="265" t="s">
        <v>78</v>
      </c>
      <c r="B13" s="253" t="s">
        <v>80</v>
      </c>
      <c r="C13" s="253" t="s">
        <v>386</v>
      </c>
      <c r="D13" s="266"/>
      <c r="E13" s="266"/>
      <c r="F13" s="266"/>
      <c r="G13" s="266"/>
      <c r="H13" s="266"/>
      <c r="I13" s="266"/>
      <c r="J13" s="266"/>
      <c r="K13" s="258">
        <v>11875.48</v>
      </c>
      <c r="L13" s="267">
        <v>10135.76</v>
      </c>
      <c r="M13" s="258">
        <f>ΠΛΗΡΩΜΕΣ!AH33</f>
        <v>10128.32</v>
      </c>
      <c r="N13" s="270">
        <f t="shared" si="2"/>
        <v>7.4400000000005093</v>
      </c>
      <c r="O13" s="249">
        <f t="shared" si="1"/>
        <v>0.99926596525568867</v>
      </c>
      <c r="P13" s="268"/>
      <c r="Q13" s="380"/>
      <c r="R13" s="380"/>
      <c r="S13" s="380"/>
      <c r="T13" s="380"/>
      <c r="U13" s="380"/>
      <c r="V13" s="380"/>
      <c r="W13" s="269"/>
      <c r="X13" s="264" t="s">
        <v>386</v>
      </c>
      <c r="Y13" s="264" t="s">
        <v>386</v>
      </c>
    </row>
    <row r="14" spans="1:25" ht="12.75" x14ac:dyDescent="0.2">
      <c r="A14" s="265" t="s">
        <v>211</v>
      </c>
      <c r="B14" s="253" t="s">
        <v>81</v>
      </c>
      <c r="C14" s="253" t="s">
        <v>386</v>
      </c>
      <c r="D14" s="266"/>
      <c r="E14" s="266"/>
      <c r="F14" s="266"/>
      <c r="G14" s="266"/>
      <c r="H14" s="266"/>
      <c r="I14" s="266"/>
      <c r="J14" s="266"/>
      <c r="K14" s="258">
        <v>13912.15</v>
      </c>
      <c r="L14" s="267">
        <v>2244.4</v>
      </c>
      <c r="M14" s="258">
        <f>ΠΛΗΡΩΜΕΣ!AH35</f>
        <v>12892.779999999999</v>
      </c>
      <c r="N14" s="270">
        <f>K14-M14</f>
        <v>1019.3700000000008</v>
      </c>
      <c r="O14" s="249">
        <f t="shared" si="1"/>
        <v>5.744421671716271</v>
      </c>
      <c r="P14" s="268"/>
      <c r="Q14" s="380"/>
      <c r="R14" s="380"/>
      <c r="S14" s="380"/>
      <c r="T14" s="380"/>
      <c r="U14" s="380"/>
      <c r="V14" s="380"/>
      <c r="W14" s="269"/>
      <c r="X14" s="264" t="s">
        <v>386</v>
      </c>
      <c r="Y14" s="264" t="s">
        <v>386</v>
      </c>
    </row>
    <row r="15" spans="1:25" ht="21" x14ac:dyDescent="0.2">
      <c r="A15" s="265" t="s">
        <v>212</v>
      </c>
      <c r="B15" s="253" t="s">
        <v>213</v>
      </c>
      <c r="C15" s="253" t="s">
        <v>386</v>
      </c>
      <c r="D15" s="266"/>
      <c r="E15" s="266"/>
      <c r="F15" s="266"/>
      <c r="G15" s="266"/>
      <c r="H15" s="266"/>
      <c r="I15" s="266"/>
      <c r="J15" s="266"/>
      <c r="K15" s="258"/>
      <c r="L15" s="267">
        <v>10648.38</v>
      </c>
      <c r="M15" s="258"/>
      <c r="N15" s="270"/>
      <c r="O15" s="249">
        <f t="shared" si="1"/>
        <v>0</v>
      </c>
      <c r="P15" s="268"/>
      <c r="Q15" s="380"/>
      <c r="R15" s="380"/>
      <c r="S15" s="380"/>
      <c r="T15" s="380"/>
      <c r="U15" s="380"/>
      <c r="V15" s="380"/>
      <c r="W15" s="269"/>
      <c r="X15" s="264" t="s">
        <v>386</v>
      </c>
      <c r="Y15" s="264" t="s">
        <v>386</v>
      </c>
    </row>
    <row r="16" spans="1:25" s="102" customFormat="1" ht="34.5" customHeight="1" x14ac:dyDescent="0.2">
      <c r="A16" s="244">
        <v>2</v>
      </c>
      <c r="B16" s="245" t="str">
        <f>'1η ΦΑΣΗ ΠΑΡΑΚΟΛ.'!B6</f>
        <v>ΚΤΙΡΙΟ ΒΙΒΛΙΟΘΗΚΗΣ ΚΑΙ ΕΚΘΕΣΙΑΚΟΥ ΧΩΡΟΥ ΒΙΒΛΙΟΘΗΚΗΣ</v>
      </c>
      <c r="C16" s="245"/>
      <c r="D16" s="246"/>
      <c r="E16" s="246"/>
      <c r="F16" s="246"/>
      <c r="G16" s="246"/>
      <c r="H16" s="246"/>
      <c r="I16" s="246"/>
      <c r="J16" s="246"/>
      <c r="K16" s="247">
        <f>SUM(K17:K32)</f>
        <v>3629672.17</v>
      </c>
      <c r="L16" s="248">
        <f>SUM(L17:L32)</f>
        <v>3490777.76</v>
      </c>
      <c r="M16" s="248">
        <f>SUM(M17:M32)</f>
        <v>2979917.02</v>
      </c>
      <c r="N16" s="248">
        <f>SUM(N17:N32)</f>
        <v>175418.42000000004</v>
      </c>
      <c r="O16" s="249">
        <f t="shared" si="1"/>
        <v>0.85365417820239586</v>
      </c>
      <c r="P16" s="250" t="s">
        <v>73</v>
      </c>
      <c r="Q16" s="379"/>
      <c r="R16" s="379"/>
      <c r="S16" s="379"/>
      <c r="T16" s="379"/>
      <c r="U16" s="379"/>
      <c r="V16" s="379"/>
      <c r="W16" s="251"/>
      <c r="X16" s="251"/>
      <c r="Y16" s="251"/>
    </row>
    <row r="17" spans="1:26" ht="24" x14ac:dyDescent="0.2">
      <c r="A17" s="271" t="s">
        <v>84</v>
      </c>
      <c r="B17" s="272" t="s">
        <v>82</v>
      </c>
      <c r="C17" s="253" t="s">
        <v>386</v>
      </c>
      <c r="D17" s="266"/>
      <c r="E17" s="266"/>
      <c r="F17" s="266"/>
      <c r="G17" s="266"/>
      <c r="H17" s="266"/>
      <c r="I17" s="266"/>
      <c r="J17" s="266"/>
      <c r="K17" s="258">
        <v>2028957.76</v>
      </c>
      <c r="L17" s="258">
        <v>2028957.76</v>
      </c>
      <c r="M17" s="258">
        <f>ΠΛΗΡΩΜΕΣ!AH40</f>
        <v>2028957.75</v>
      </c>
      <c r="N17" s="258">
        <f t="shared" ref="N17:N30" si="3">L17-M17</f>
        <v>1.0000000009313226E-2</v>
      </c>
      <c r="O17" s="249">
        <f t="shared" si="1"/>
        <v>0.99999999507136117</v>
      </c>
      <c r="P17" s="268"/>
      <c r="Q17" s="380"/>
      <c r="R17" s="380"/>
      <c r="S17" s="380"/>
      <c r="T17" s="380"/>
      <c r="U17" s="380"/>
      <c r="V17" s="380"/>
      <c r="W17" s="269"/>
      <c r="X17" s="264" t="s">
        <v>386</v>
      </c>
      <c r="Y17" s="264" t="s">
        <v>386</v>
      </c>
    </row>
    <row r="18" spans="1:26" ht="36" x14ac:dyDescent="0.2">
      <c r="A18" s="271" t="s">
        <v>85</v>
      </c>
      <c r="B18" s="272" t="s">
        <v>93</v>
      </c>
      <c r="C18" s="253" t="s">
        <v>386</v>
      </c>
      <c r="D18" s="266"/>
      <c r="E18" s="266"/>
      <c r="F18" s="266"/>
      <c r="G18" s="266"/>
      <c r="H18" s="266"/>
      <c r="I18" s="266"/>
      <c r="J18" s="266"/>
      <c r="K18" s="258">
        <v>334806</v>
      </c>
      <c r="L18" s="267">
        <f>K18</f>
        <v>334806</v>
      </c>
      <c r="M18" s="258">
        <f>ΠΛΗΡΩΜΕΣ!AH45</f>
        <v>334806</v>
      </c>
      <c r="N18" s="258">
        <f t="shared" si="3"/>
        <v>0</v>
      </c>
      <c r="O18" s="249">
        <f t="shared" si="1"/>
        <v>1</v>
      </c>
      <c r="P18" s="268"/>
      <c r="Q18" s="380"/>
      <c r="R18" s="380"/>
      <c r="S18" s="380"/>
      <c r="T18" s="380"/>
      <c r="U18" s="380"/>
      <c r="V18" s="380"/>
      <c r="W18" s="269"/>
      <c r="X18" s="264" t="s">
        <v>386</v>
      </c>
      <c r="Y18" s="264" t="s">
        <v>386</v>
      </c>
    </row>
    <row r="19" spans="1:26" ht="24" x14ac:dyDescent="0.2">
      <c r="A19" s="271" t="s">
        <v>86</v>
      </c>
      <c r="B19" s="272" t="s">
        <v>244</v>
      </c>
      <c r="C19" s="272" t="s">
        <v>386</v>
      </c>
      <c r="D19" s="266" t="s">
        <v>427</v>
      </c>
      <c r="E19" s="266"/>
      <c r="F19" s="266"/>
      <c r="G19" s="266"/>
      <c r="H19" s="266"/>
      <c r="I19" s="266"/>
      <c r="J19" s="266"/>
      <c r="K19" s="258">
        <v>275068.27</v>
      </c>
      <c r="L19" s="267">
        <v>358470</v>
      </c>
      <c r="M19" s="258">
        <f>ΠΛΗΡΩΜΕΣ!AH49</f>
        <v>268775.82999999996</v>
      </c>
      <c r="N19" s="258">
        <f t="shared" si="3"/>
        <v>89694.170000000042</v>
      </c>
      <c r="O19" s="249">
        <f t="shared" si="1"/>
        <v>0.74978611878260371</v>
      </c>
      <c r="P19" s="268"/>
      <c r="Q19" s="380"/>
      <c r="R19" s="380"/>
      <c r="S19" s="380"/>
      <c r="T19" s="380"/>
      <c r="U19" s="380"/>
      <c r="V19" s="380"/>
      <c r="W19" s="269"/>
      <c r="X19" s="264" t="s">
        <v>386</v>
      </c>
      <c r="Y19" s="264" t="s">
        <v>386</v>
      </c>
    </row>
    <row r="20" spans="1:26" ht="12.75" x14ac:dyDescent="0.2">
      <c r="A20" s="271" t="s">
        <v>87</v>
      </c>
      <c r="B20" s="272" t="s">
        <v>94</v>
      </c>
      <c r="C20" s="253" t="s">
        <v>386</v>
      </c>
      <c r="D20" s="266"/>
      <c r="E20" s="266"/>
      <c r="F20" s="266"/>
      <c r="G20" s="266"/>
      <c r="H20" s="266"/>
      <c r="I20" s="266"/>
      <c r="J20" s="266"/>
      <c r="K20" s="258">
        <v>139632.07999999999</v>
      </c>
      <c r="L20" s="267">
        <f>K20</f>
        <v>139632.07999999999</v>
      </c>
      <c r="M20" s="258">
        <f>ΠΛΗΡΩΜΕΣ!AH60</f>
        <v>139632.07999999999</v>
      </c>
      <c r="N20" s="258">
        <f t="shared" si="3"/>
        <v>0</v>
      </c>
      <c r="O20" s="249">
        <f t="shared" si="1"/>
        <v>1</v>
      </c>
      <c r="P20" s="268"/>
      <c r="Q20" s="380"/>
      <c r="R20" s="380"/>
      <c r="S20" s="380"/>
      <c r="T20" s="380"/>
      <c r="U20" s="380"/>
      <c r="V20" s="380"/>
      <c r="W20" s="269"/>
      <c r="X20" s="264" t="s">
        <v>386</v>
      </c>
      <c r="Y20" s="264" t="s">
        <v>386</v>
      </c>
    </row>
    <row r="21" spans="1:26" ht="70.5" customHeight="1" x14ac:dyDescent="0.2">
      <c r="A21" s="271" t="s">
        <v>88</v>
      </c>
      <c r="B21" s="272" t="s">
        <v>245</v>
      </c>
      <c r="C21" s="272" t="s">
        <v>917</v>
      </c>
      <c r="D21" s="266"/>
      <c r="E21" s="266"/>
      <c r="F21" s="266"/>
      <c r="G21" s="266"/>
      <c r="H21" s="266"/>
      <c r="I21" s="266"/>
      <c r="J21" s="266"/>
      <c r="K21" s="258">
        <v>0</v>
      </c>
      <c r="L21" s="267">
        <v>0</v>
      </c>
      <c r="M21" s="258">
        <f>ΠΛΗΡΩΜΕΣ!AH64</f>
        <v>0</v>
      </c>
      <c r="N21" s="258">
        <f t="shared" si="3"/>
        <v>0</v>
      </c>
      <c r="O21" s="249" t="e">
        <f t="shared" si="1"/>
        <v>#DIV/0!</v>
      </c>
      <c r="P21" s="268"/>
      <c r="Q21" s="381" t="s">
        <v>604</v>
      </c>
      <c r="R21" s="381"/>
      <c r="S21" s="381"/>
      <c r="T21" s="381" t="s">
        <v>653</v>
      </c>
      <c r="U21" s="381"/>
      <c r="V21" s="381"/>
      <c r="W21" s="273" t="s">
        <v>718</v>
      </c>
      <c r="X21" s="273" t="s">
        <v>834</v>
      </c>
      <c r="Y21" s="273" t="s">
        <v>924</v>
      </c>
    </row>
    <row r="22" spans="1:26" ht="36" x14ac:dyDescent="0.2">
      <c r="A22" s="271" t="s">
        <v>89</v>
      </c>
      <c r="B22" s="272" t="s">
        <v>96</v>
      </c>
      <c r="C22" s="253" t="s">
        <v>386</v>
      </c>
      <c r="D22" s="266"/>
      <c r="E22" s="266"/>
      <c r="F22" s="266"/>
      <c r="G22" s="266"/>
      <c r="H22" s="266"/>
      <c r="I22" s="266"/>
      <c r="J22" s="266"/>
      <c r="K22" s="258">
        <v>29793.06</v>
      </c>
      <c r="L22" s="267">
        <f>K22</f>
        <v>29793.06</v>
      </c>
      <c r="M22" s="258">
        <f>ΠΛΗΡΩΜΕΣ!AH67</f>
        <v>29793.06</v>
      </c>
      <c r="N22" s="258">
        <f t="shared" si="3"/>
        <v>0</v>
      </c>
      <c r="O22" s="249">
        <f t="shared" si="1"/>
        <v>1</v>
      </c>
      <c r="P22" s="268"/>
      <c r="Q22" s="380"/>
      <c r="R22" s="380"/>
      <c r="S22" s="380"/>
      <c r="T22" s="380"/>
      <c r="U22" s="380"/>
      <c r="V22" s="380"/>
      <c r="W22" s="269"/>
      <c r="X22" s="264" t="s">
        <v>386</v>
      </c>
      <c r="Y22" s="264" t="s">
        <v>386</v>
      </c>
    </row>
    <row r="23" spans="1:26" ht="72" x14ac:dyDescent="0.2">
      <c r="A23" s="271" t="s">
        <v>90</v>
      </c>
      <c r="B23" s="272" t="s">
        <v>243</v>
      </c>
      <c r="C23" s="253" t="s">
        <v>386</v>
      </c>
      <c r="D23" s="266"/>
      <c r="E23" s="266"/>
      <c r="F23" s="266"/>
      <c r="G23" s="266"/>
      <c r="H23" s="266"/>
      <c r="I23" s="266"/>
      <c r="J23" s="266"/>
      <c r="K23" s="258">
        <v>10951.31</v>
      </c>
      <c r="L23" s="267">
        <f>K23</f>
        <v>10951.31</v>
      </c>
      <c r="M23" s="258">
        <f>ΠΛΗΡΩΜΕΣ!AH72</f>
        <v>10951.23</v>
      </c>
      <c r="N23" s="258">
        <f t="shared" si="3"/>
        <v>7.999999999992724E-2</v>
      </c>
      <c r="O23" s="249">
        <f t="shared" si="1"/>
        <v>0.99999269493786591</v>
      </c>
      <c r="P23" s="268"/>
      <c r="Q23" s="380"/>
      <c r="R23" s="380"/>
      <c r="S23" s="380"/>
      <c r="T23" s="380"/>
      <c r="U23" s="380"/>
      <c r="V23" s="380"/>
      <c r="W23" s="269"/>
      <c r="X23" s="264" t="s">
        <v>386</v>
      </c>
      <c r="Y23" s="264" t="s">
        <v>386</v>
      </c>
    </row>
    <row r="24" spans="1:26" ht="45" customHeight="1" x14ac:dyDescent="0.2">
      <c r="A24" s="271" t="s">
        <v>253</v>
      </c>
      <c r="B24" s="272" t="s">
        <v>246</v>
      </c>
      <c r="C24" s="272" t="s">
        <v>594</v>
      </c>
      <c r="D24" s="266"/>
      <c r="E24" s="266"/>
      <c r="F24" s="266"/>
      <c r="G24" s="266"/>
      <c r="H24" s="266"/>
      <c r="I24" s="266"/>
      <c r="J24" s="266"/>
      <c r="K24" s="258">
        <v>102917.02</v>
      </c>
      <c r="L24" s="267">
        <v>0</v>
      </c>
      <c r="M24" s="258">
        <f>ΠΛΗΡΩΜΕΣ!AH76</f>
        <v>0</v>
      </c>
      <c r="N24" s="258">
        <f t="shared" si="3"/>
        <v>0</v>
      </c>
      <c r="O24" s="249" t="e">
        <f t="shared" si="1"/>
        <v>#DIV/0!</v>
      </c>
      <c r="P24" s="268"/>
      <c r="Q24" s="381" t="s">
        <v>596</v>
      </c>
      <c r="R24" s="381"/>
      <c r="S24" s="381"/>
      <c r="T24" s="381" t="s">
        <v>596</v>
      </c>
      <c r="U24" s="381"/>
      <c r="V24" s="381"/>
      <c r="W24" s="273"/>
      <c r="X24" s="273" t="s">
        <v>596</v>
      </c>
      <c r="Y24" s="273" t="s">
        <v>925</v>
      </c>
      <c r="Z24" s="180"/>
    </row>
    <row r="25" spans="1:26" ht="45.75" customHeight="1" x14ac:dyDescent="0.2">
      <c r="A25" s="271" t="s">
        <v>254</v>
      </c>
      <c r="B25" s="272" t="s">
        <v>247</v>
      </c>
      <c r="C25" s="272" t="s">
        <v>917</v>
      </c>
      <c r="D25" s="266"/>
      <c r="E25" s="266"/>
      <c r="F25" s="266"/>
      <c r="G25" s="266"/>
      <c r="H25" s="266"/>
      <c r="I25" s="266"/>
      <c r="J25" s="266"/>
      <c r="K25" s="258">
        <v>0</v>
      </c>
      <c r="L25" s="267">
        <v>0</v>
      </c>
      <c r="M25" s="258">
        <f>ΠΛΗΡΩΜΕΣ!AH80</f>
        <v>0</v>
      </c>
      <c r="N25" s="258">
        <f t="shared" si="3"/>
        <v>0</v>
      </c>
      <c r="O25" s="249" t="e">
        <f t="shared" si="1"/>
        <v>#DIV/0!</v>
      </c>
      <c r="P25" s="268"/>
      <c r="Q25" s="381" t="s">
        <v>593</v>
      </c>
      <c r="R25" s="381"/>
      <c r="S25" s="381"/>
      <c r="T25" s="381" t="s">
        <v>654</v>
      </c>
      <c r="U25" s="381"/>
      <c r="V25" s="381"/>
      <c r="W25" s="273" t="s">
        <v>719</v>
      </c>
      <c r="X25" s="273" t="s">
        <v>839</v>
      </c>
      <c r="Y25" s="273" t="s">
        <v>917</v>
      </c>
    </row>
    <row r="26" spans="1:26" ht="36" x14ac:dyDescent="0.2">
      <c r="A26" s="271" t="s">
        <v>255</v>
      </c>
      <c r="B26" s="272" t="s">
        <v>248</v>
      </c>
      <c r="C26" s="272" t="s">
        <v>386</v>
      </c>
      <c r="D26" s="266" t="s">
        <v>362</v>
      </c>
      <c r="E26" s="266"/>
      <c r="F26" s="266">
        <v>9</v>
      </c>
      <c r="G26" s="274">
        <v>43944</v>
      </c>
      <c r="H26" s="266"/>
      <c r="I26" s="266"/>
      <c r="J26" s="275" t="s">
        <v>363</v>
      </c>
      <c r="K26" s="258">
        <v>83687.600000000006</v>
      </c>
      <c r="L26" s="267">
        <v>83687.600000000006</v>
      </c>
      <c r="M26" s="258">
        <f>ΠΛΗΡΩΜΕΣ!AH84</f>
        <v>83674.100000000006</v>
      </c>
      <c r="N26" s="258">
        <f t="shared" si="3"/>
        <v>13.5</v>
      </c>
      <c r="O26" s="249">
        <f t="shared" si="1"/>
        <v>0.99983868577901625</v>
      </c>
      <c r="P26" s="268"/>
      <c r="Q26" s="380"/>
      <c r="R26" s="380"/>
      <c r="S26" s="380"/>
      <c r="T26" s="380"/>
      <c r="U26" s="380"/>
      <c r="V26" s="380"/>
      <c r="W26" s="269"/>
      <c r="X26" s="264" t="s">
        <v>386</v>
      </c>
      <c r="Y26" s="264" t="s">
        <v>386</v>
      </c>
    </row>
    <row r="27" spans="1:26" ht="24" x14ac:dyDescent="0.2">
      <c r="A27" s="271" t="s">
        <v>256</v>
      </c>
      <c r="B27" s="272" t="s">
        <v>249</v>
      </c>
      <c r="C27" s="272" t="s">
        <v>386</v>
      </c>
      <c r="D27" s="272" t="s">
        <v>434</v>
      </c>
      <c r="E27" s="266"/>
      <c r="F27" s="266">
        <v>2</v>
      </c>
      <c r="G27" s="274">
        <v>43864</v>
      </c>
      <c r="H27" s="266"/>
      <c r="I27" s="266"/>
      <c r="J27" s="266"/>
      <c r="K27" s="258">
        <v>67814.570000000007</v>
      </c>
      <c r="L27" s="267">
        <v>67814.570000000007</v>
      </c>
      <c r="M27" s="258">
        <f>ΠΛΗΡΩΜΕΣ!AH88</f>
        <v>67814.570000000007</v>
      </c>
      <c r="N27" s="258">
        <f t="shared" si="3"/>
        <v>0</v>
      </c>
      <c r="O27" s="249">
        <f t="shared" si="1"/>
        <v>1</v>
      </c>
      <c r="P27" s="268"/>
      <c r="Q27" s="380"/>
      <c r="R27" s="380"/>
      <c r="S27" s="380"/>
      <c r="T27" s="380"/>
      <c r="U27" s="380"/>
      <c r="V27" s="380"/>
      <c r="W27" s="269"/>
      <c r="X27" s="264" t="s">
        <v>386</v>
      </c>
      <c r="Y27" s="264" t="s">
        <v>386</v>
      </c>
    </row>
    <row r="28" spans="1:26" ht="45" customHeight="1" x14ac:dyDescent="0.2">
      <c r="A28" s="271" t="s">
        <v>257</v>
      </c>
      <c r="B28" s="272" t="s">
        <v>250</v>
      </c>
      <c r="C28" s="272" t="s">
        <v>388</v>
      </c>
      <c r="D28" s="266"/>
      <c r="E28" s="266"/>
      <c r="F28" s="266"/>
      <c r="G28" s="266"/>
      <c r="H28" s="266"/>
      <c r="I28" s="266"/>
      <c r="J28" s="266"/>
      <c r="K28" s="258">
        <v>85824.1</v>
      </c>
      <c r="L28" s="267">
        <v>85710.66</v>
      </c>
      <c r="M28" s="258">
        <f>ΠΛΗΡΩΜΕΣ!AH94</f>
        <v>0</v>
      </c>
      <c r="N28" s="258">
        <f t="shared" si="3"/>
        <v>85710.66</v>
      </c>
      <c r="O28" s="249">
        <f t="shared" si="1"/>
        <v>0</v>
      </c>
      <c r="P28" s="268"/>
      <c r="Q28" s="381" t="s">
        <v>595</v>
      </c>
      <c r="R28" s="381"/>
      <c r="S28" s="381"/>
      <c r="T28" s="381" t="s">
        <v>649</v>
      </c>
      <c r="U28" s="381"/>
      <c r="V28" s="381"/>
      <c r="W28" s="273" t="s">
        <v>719</v>
      </c>
      <c r="X28" s="273" t="s">
        <v>835</v>
      </c>
      <c r="Y28" s="273" t="s">
        <v>926</v>
      </c>
    </row>
    <row r="29" spans="1:26" ht="38.25" customHeight="1" x14ac:dyDescent="0.2">
      <c r="A29" s="271" t="s">
        <v>258</v>
      </c>
      <c r="B29" s="272" t="s">
        <v>251</v>
      </c>
      <c r="C29" s="272" t="s">
        <v>917</v>
      </c>
      <c r="D29" s="266"/>
      <c r="E29" s="266"/>
      <c r="F29" s="266"/>
      <c r="G29" s="266"/>
      <c r="H29" s="266"/>
      <c r="I29" s="266"/>
      <c r="J29" s="266"/>
      <c r="K29" s="258">
        <v>0</v>
      </c>
      <c r="L29" s="267">
        <v>0</v>
      </c>
      <c r="M29" s="258">
        <f>ΠΛΗΡΩΜΕΣ!AH98</f>
        <v>0</v>
      </c>
      <c r="N29" s="258">
        <f t="shared" si="3"/>
        <v>0</v>
      </c>
      <c r="O29" s="249" t="e">
        <f t="shared" si="1"/>
        <v>#DIV/0!</v>
      </c>
      <c r="P29" s="268"/>
      <c r="Q29" s="381" t="s">
        <v>595</v>
      </c>
      <c r="R29" s="381"/>
      <c r="S29" s="381"/>
      <c r="T29" s="381" t="s">
        <v>649</v>
      </c>
      <c r="U29" s="381"/>
      <c r="V29" s="381"/>
      <c r="W29" s="273" t="s">
        <v>719</v>
      </c>
      <c r="X29" s="273" t="s">
        <v>839</v>
      </c>
      <c r="Y29" s="273" t="s">
        <v>917</v>
      </c>
    </row>
    <row r="30" spans="1:26" ht="24" x14ac:dyDescent="0.2">
      <c r="A30" s="271" t="s">
        <v>259</v>
      </c>
      <c r="B30" s="272" t="s">
        <v>252</v>
      </c>
      <c r="C30" s="272" t="s">
        <v>386</v>
      </c>
      <c r="D30" s="266"/>
      <c r="E30" s="266"/>
      <c r="F30" s="266"/>
      <c r="G30" s="266"/>
      <c r="H30" s="266"/>
      <c r="I30" s="266"/>
      <c r="J30" s="266"/>
      <c r="K30" s="258">
        <v>15512.4</v>
      </c>
      <c r="L30" s="267">
        <v>15512.4</v>
      </c>
      <c r="M30" s="258">
        <f>ΠΛΗΡΩΜΕΣ!AH102</f>
        <v>15512.4</v>
      </c>
      <c r="N30" s="258">
        <f t="shared" si="3"/>
        <v>0</v>
      </c>
      <c r="O30" s="249">
        <f t="shared" si="1"/>
        <v>1</v>
      </c>
      <c r="P30" s="268"/>
      <c r="Q30" s="380"/>
      <c r="R30" s="380"/>
      <c r="S30" s="380"/>
      <c r="T30" s="380"/>
      <c r="U30" s="380"/>
      <c r="V30" s="380"/>
      <c r="W30" s="269"/>
      <c r="X30" s="264" t="s">
        <v>386</v>
      </c>
      <c r="Y30" s="264" t="s">
        <v>386</v>
      </c>
    </row>
    <row r="31" spans="1:26" ht="48" x14ac:dyDescent="0.2">
      <c r="A31" s="300" t="s">
        <v>1223</v>
      </c>
      <c r="B31" s="301" t="s">
        <v>1225</v>
      </c>
      <c r="C31" s="301" t="s">
        <v>388</v>
      </c>
      <c r="D31" s="302" t="s">
        <v>1227</v>
      </c>
      <c r="E31" s="302"/>
      <c r="F31" s="302"/>
      <c r="G31" s="302"/>
      <c r="H31" s="302"/>
      <c r="I31" s="302"/>
      <c r="J31" s="302"/>
      <c r="K31" s="303">
        <v>365347.4</v>
      </c>
      <c r="L31" s="304">
        <v>335442.32</v>
      </c>
      <c r="M31" s="303"/>
      <c r="N31" s="303"/>
      <c r="O31" s="249">
        <f t="shared" si="1"/>
        <v>0</v>
      </c>
      <c r="P31" s="305"/>
      <c r="Q31" s="306"/>
      <c r="R31" s="306"/>
      <c r="S31" s="306"/>
      <c r="T31" s="306"/>
      <c r="U31" s="306"/>
      <c r="V31" s="306"/>
      <c r="W31" s="306"/>
      <c r="X31" s="307"/>
      <c r="Y31" s="307"/>
    </row>
    <row r="32" spans="1:26" ht="24" x14ac:dyDescent="0.2">
      <c r="A32" s="300" t="s">
        <v>1224</v>
      </c>
      <c r="B32" s="301" t="s">
        <v>1226</v>
      </c>
      <c r="C32" s="272" t="s">
        <v>917</v>
      </c>
      <c r="D32" s="302"/>
      <c r="E32" s="302"/>
      <c r="F32" s="302"/>
      <c r="G32" s="302"/>
      <c r="H32" s="302"/>
      <c r="I32" s="302"/>
      <c r="J32" s="302"/>
      <c r="K32" s="303">
        <v>89360.6</v>
      </c>
      <c r="L32" s="304">
        <v>0</v>
      </c>
      <c r="M32" s="303"/>
      <c r="N32" s="303"/>
      <c r="O32" s="249" t="e">
        <f t="shared" si="1"/>
        <v>#DIV/0!</v>
      </c>
      <c r="P32" s="305"/>
      <c r="Q32" s="306"/>
      <c r="R32" s="306"/>
      <c r="S32" s="306"/>
      <c r="T32" s="306"/>
      <c r="U32" s="306"/>
      <c r="V32" s="306"/>
      <c r="W32" s="306"/>
      <c r="X32" s="307"/>
      <c r="Y32" s="307"/>
    </row>
    <row r="33" spans="1:25" s="102" customFormat="1" ht="90" customHeight="1" x14ac:dyDescent="0.2">
      <c r="A33" s="244">
        <v>3</v>
      </c>
      <c r="B33" s="276" t="str">
        <f>'1η ΦΑΣΗ ΠΑΡΑΚΟΛ.'!B7</f>
        <v>ΚΑΤΑΣΚΕΥΗ ΠΡΟΤΥΠΟΥ ΒΡΕΦΟΝΗΠΙΑΚΟΥ ΣΤΑΘΜΟΥ ΟΛΟΚΛΗΡΩΜΕΝΗΣ ΦΡΟΝΤΙΔΑΣ ΜΕ
ΕΦΑΡΜΟΓΗ ΤΕΧΝΟΛΟΓΙΩΝ ΑΝΑΝΕΩΣΙΜΩΝ ΠΗΓΩΝ ΕΝΕΡΓΕΙΑΣ ΣΤΟ Ο.Τ.19 ΤΗΣ ΖΕΠ ΚΟΖΑΝΗΣ</v>
      </c>
      <c r="C33" s="276"/>
      <c r="D33" s="246"/>
      <c r="E33" s="246"/>
      <c r="F33" s="246"/>
      <c r="G33" s="246"/>
      <c r="H33" s="246"/>
      <c r="I33" s="246"/>
      <c r="J33" s="246"/>
      <c r="K33" s="247">
        <f>SUM(K34:K43)</f>
        <v>2181719.0299999998</v>
      </c>
      <c r="L33" s="248">
        <f>SUM(L34:L43)</f>
        <v>2163827.15</v>
      </c>
      <c r="M33" s="248">
        <f>SUM(M34:M43)</f>
        <v>1743505.6800000004</v>
      </c>
      <c r="N33" s="248">
        <f>SUM(N34:N43)</f>
        <v>420321.46999999986</v>
      </c>
      <c r="O33" s="249">
        <f t="shared" si="1"/>
        <v>0.80575090297762486</v>
      </c>
      <c r="P33" s="250" t="s">
        <v>73</v>
      </c>
      <c r="Q33" s="379"/>
      <c r="R33" s="379"/>
      <c r="S33" s="379"/>
      <c r="T33" s="379"/>
      <c r="U33" s="379"/>
      <c r="V33" s="379"/>
      <c r="W33" s="251"/>
      <c r="X33" s="251"/>
      <c r="Y33" s="251"/>
    </row>
    <row r="34" spans="1:25" ht="60" x14ac:dyDescent="0.2">
      <c r="A34" s="271" t="s">
        <v>99</v>
      </c>
      <c r="B34" s="272" t="s">
        <v>97</v>
      </c>
      <c r="C34" s="272" t="s">
        <v>386</v>
      </c>
      <c r="D34" s="266"/>
      <c r="E34" s="266"/>
      <c r="F34" s="266"/>
      <c r="G34" s="266"/>
      <c r="H34" s="266"/>
      <c r="I34" s="266"/>
      <c r="J34" s="266"/>
      <c r="K34" s="258">
        <v>1177653.01</v>
      </c>
      <c r="L34" s="267">
        <f>K34</f>
        <v>1177653.01</v>
      </c>
      <c r="M34" s="258">
        <f>ΠΛΗΡΩΜΕΣ!AH107</f>
        <v>871163.64</v>
      </c>
      <c r="N34" s="258">
        <f t="shared" ref="N34:N41" si="4">L34-M34</f>
        <v>306489.37</v>
      </c>
      <c r="O34" s="249">
        <f t="shared" si="1"/>
        <v>0.73974560639045961</v>
      </c>
      <c r="P34" s="268"/>
      <c r="Q34" s="380"/>
      <c r="R34" s="380"/>
      <c r="S34" s="380"/>
      <c r="T34" s="380"/>
      <c r="U34" s="380"/>
      <c r="V34" s="380"/>
      <c r="W34" s="269"/>
      <c r="X34" s="264" t="s">
        <v>386</v>
      </c>
      <c r="Y34" s="264" t="s">
        <v>386</v>
      </c>
    </row>
    <row r="35" spans="1:25" ht="24" x14ac:dyDescent="0.2">
      <c r="A35" s="271" t="s">
        <v>100</v>
      </c>
      <c r="B35" s="272" t="s">
        <v>107</v>
      </c>
      <c r="C35" s="272" t="s">
        <v>386</v>
      </c>
      <c r="D35" s="266"/>
      <c r="E35" s="266"/>
      <c r="F35" s="266"/>
      <c r="G35" s="266"/>
      <c r="H35" s="266"/>
      <c r="I35" s="266"/>
      <c r="J35" s="266"/>
      <c r="K35" s="258">
        <v>18222.45</v>
      </c>
      <c r="L35" s="267">
        <v>18222.45</v>
      </c>
      <c r="M35" s="258">
        <f>ΠΛΗΡΩΜΕΣ!AH111</f>
        <v>18222.45</v>
      </c>
      <c r="N35" s="258">
        <f t="shared" si="4"/>
        <v>0</v>
      </c>
      <c r="O35" s="249">
        <f t="shared" si="1"/>
        <v>1</v>
      </c>
      <c r="P35" s="268"/>
      <c r="Q35" s="380"/>
      <c r="R35" s="380"/>
      <c r="S35" s="380"/>
      <c r="T35" s="380"/>
      <c r="U35" s="380"/>
      <c r="V35" s="380"/>
      <c r="W35" s="269"/>
      <c r="X35" s="264" t="s">
        <v>386</v>
      </c>
      <c r="Y35" s="264" t="s">
        <v>386</v>
      </c>
    </row>
    <row r="36" spans="1:25" ht="24" x14ac:dyDescent="0.2">
      <c r="A36" s="271" t="s">
        <v>101</v>
      </c>
      <c r="B36" s="272" t="s">
        <v>108</v>
      </c>
      <c r="C36" s="272" t="s">
        <v>386</v>
      </c>
      <c r="D36" s="266"/>
      <c r="E36" s="266"/>
      <c r="F36" s="266"/>
      <c r="G36" s="266"/>
      <c r="H36" s="266"/>
      <c r="I36" s="266"/>
      <c r="J36" s="266"/>
      <c r="K36" s="258">
        <v>37781.42</v>
      </c>
      <c r="L36" s="267">
        <v>37781.42</v>
      </c>
      <c r="M36" s="258">
        <f>ΠΛΗΡΩΜΕΣ!AH114</f>
        <v>37781.42</v>
      </c>
      <c r="N36" s="258">
        <f t="shared" si="4"/>
        <v>0</v>
      </c>
      <c r="O36" s="249">
        <f t="shared" si="1"/>
        <v>1</v>
      </c>
      <c r="P36" s="268"/>
      <c r="Q36" s="380"/>
      <c r="R36" s="380"/>
      <c r="S36" s="380"/>
      <c r="T36" s="380"/>
      <c r="U36" s="380"/>
      <c r="V36" s="380"/>
      <c r="W36" s="269"/>
      <c r="X36" s="264" t="s">
        <v>386</v>
      </c>
      <c r="Y36" s="264" t="s">
        <v>386</v>
      </c>
    </row>
    <row r="37" spans="1:25" ht="24" customHeight="1" x14ac:dyDescent="0.2">
      <c r="A37" s="271" t="s">
        <v>102</v>
      </c>
      <c r="B37" s="272" t="s">
        <v>109</v>
      </c>
      <c r="C37" s="272" t="s">
        <v>386</v>
      </c>
      <c r="D37" s="266"/>
      <c r="E37" s="266"/>
      <c r="F37" s="266"/>
      <c r="G37" s="266"/>
      <c r="H37" s="266"/>
      <c r="I37" s="266"/>
      <c r="J37" s="266"/>
      <c r="K37" s="258">
        <v>26656.28</v>
      </c>
      <c r="L37" s="267">
        <v>14107.32</v>
      </c>
      <c r="M37" s="258">
        <f>ΠΛΗΡΩΜΕΣ!AH117</f>
        <v>14593.31</v>
      </c>
      <c r="N37" s="258">
        <f t="shared" si="4"/>
        <v>-485.98999999999978</v>
      </c>
      <c r="O37" s="249">
        <f t="shared" si="1"/>
        <v>1.0344494914696767</v>
      </c>
      <c r="P37" s="268"/>
      <c r="Q37" s="385" t="s">
        <v>650</v>
      </c>
      <c r="R37" s="385"/>
      <c r="S37" s="385"/>
      <c r="T37" s="385" t="s">
        <v>650</v>
      </c>
      <c r="U37" s="385"/>
      <c r="V37" s="385"/>
      <c r="W37" s="264" t="s">
        <v>386</v>
      </c>
      <c r="X37" s="264" t="s">
        <v>386</v>
      </c>
      <c r="Y37" s="264" t="s">
        <v>386</v>
      </c>
    </row>
    <row r="38" spans="1:25" ht="12.75" x14ac:dyDescent="0.2">
      <c r="A38" s="271" t="s">
        <v>103</v>
      </c>
      <c r="B38" s="272" t="s">
        <v>51</v>
      </c>
      <c r="C38" s="272" t="s">
        <v>386</v>
      </c>
      <c r="D38" s="266"/>
      <c r="E38" s="266"/>
      <c r="F38" s="266"/>
      <c r="G38" s="266"/>
      <c r="H38" s="266"/>
      <c r="I38" s="266"/>
      <c r="J38" s="266"/>
      <c r="K38" s="258">
        <v>13784.66</v>
      </c>
      <c r="L38" s="267">
        <v>13784.66</v>
      </c>
      <c r="M38" s="258">
        <f>ΠΛΗΡΩΜΕΣ!AH124</f>
        <v>13784.66</v>
      </c>
      <c r="N38" s="258">
        <f t="shared" si="4"/>
        <v>0</v>
      </c>
      <c r="O38" s="249">
        <f t="shared" si="1"/>
        <v>1</v>
      </c>
      <c r="P38" s="268"/>
      <c r="Q38" s="380"/>
      <c r="R38" s="380"/>
      <c r="S38" s="380"/>
      <c r="T38" s="380"/>
      <c r="U38" s="380"/>
      <c r="V38" s="380"/>
      <c r="W38" s="264" t="s">
        <v>386</v>
      </c>
      <c r="X38" s="264" t="s">
        <v>386</v>
      </c>
      <c r="Y38" s="264" t="s">
        <v>386</v>
      </c>
    </row>
    <row r="39" spans="1:25" ht="12.75" x14ac:dyDescent="0.2">
      <c r="A39" s="271" t="s">
        <v>104</v>
      </c>
      <c r="B39" s="272" t="s">
        <v>110</v>
      </c>
      <c r="C39" s="272" t="s">
        <v>386</v>
      </c>
      <c r="D39" s="266"/>
      <c r="E39" s="266"/>
      <c r="F39" s="266"/>
      <c r="G39" s="266"/>
      <c r="H39" s="266"/>
      <c r="I39" s="266"/>
      <c r="J39" s="266"/>
      <c r="K39" s="258">
        <v>6706.63</v>
      </c>
      <c r="L39" s="267">
        <v>4687.8</v>
      </c>
      <c r="M39" s="258">
        <f>ΠΛΗΡΩΜΕΣ!AH127</f>
        <v>4687.8</v>
      </c>
      <c r="N39" s="258">
        <f t="shared" si="4"/>
        <v>0</v>
      </c>
      <c r="O39" s="249">
        <f t="shared" si="1"/>
        <v>1</v>
      </c>
      <c r="P39" s="268"/>
      <c r="Q39" s="380"/>
      <c r="R39" s="380"/>
      <c r="S39" s="380"/>
      <c r="T39" s="380"/>
      <c r="U39" s="380"/>
      <c r="V39" s="380"/>
      <c r="W39" s="264" t="s">
        <v>386</v>
      </c>
      <c r="X39" s="264" t="s">
        <v>386</v>
      </c>
      <c r="Y39" s="264" t="s">
        <v>386</v>
      </c>
    </row>
    <row r="40" spans="1:25" ht="12.75" x14ac:dyDescent="0.2">
      <c r="A40" s="271" t="s">
        <v>105</v>
      </c>
      <c r="B40" s="272" t="s">
        <v>95</v>
      </c>
      <c r="C40" s="272" t="s">
        <v>386</v>
      </c>
      <c r="D40" s="266"/>
      <c r="E40" s="266"/>
      <c r="F40" s="266"/>
      <c r="G40" s="266"/>
      <c r="H40" s="266"/>
      <c r="I40" s="266"/>
      <c r="J40" s="266"/>
      <c r="K40" s="258">
        <v>4588</v>
      </c>
      <c r="L40" s="267">
        <v>1263.9100000000001</v>
      </c>
      <c r="M40" s="258">
        <f>ΠΛΗΡΩΜΕΣ!AH130</f>
        <v>1263.9100000000001</v>
      </c>
      <c r="N40" s="258">
        <f t="shared" si="4"/>
        <v>0</v>
      </c>
      <c r="O40" s="249">
        <f t="shared" si="1"/>
        <v>1</v>
      </c>
      <c r="P40" s="268"/>
      <c r="Q40" s="380"/>
      <c r="R40" s="380"/>
      <c r="S40" s="380"/>
      <c r="T40" s="380"/>
      <c r="U40" s="380"/>
      <c r="V40" s="380"/>
      <c r="W40" s="269"/>
      <c r="X40" s="269"/>
      <c r="Y40" s="269"/>
    </row>
    <row r="41" spans="1:25" ht="72" x14ac:dyDescent="0.2">
      <c r="A41" s="271" t="s">
        <v>106</v>
      </c>
      <c r="B41" s="272" t="s">
        <v>111</v>
      </c>
      <c r="C41" s="272" t="s">
        <v>386</v>
      </c>
      <c r="D41" s="266" t="s">
        <v>389</v>
      </c>
      <c r="E41" s="266" t="s">
        <v>391</v>
      </c>
      <c r="F41" s="266" t="s">
        <v>390</v>
      </c>
      <c r="G41" s="266"/>
      <c r="H41" s="266"/>
      <c r="I41" s="266"/>
      <c r="J41" s="266"/>
      <c r="K41" s="258">
        <v>885000</v>
      </c>
      <c r="L41" s="267">
        <v>885000</v>
      </c>
      <c r="M41" s="258">
        <f>ΠΛΗΡΩΜΕΣ!AH132</f>
        <v>770681.91000000015</v>
      </c>
      <c r="N41" s="258">
        <f t="shared" si="4"/>
        <v>114318.08999999985</v>
      </c>
      <c r="O41" s="249">
        <f t="shared" si="1"/>
        <v>0.87082701694915277</v>
      </c>
      <c r="P41" s="268"/>
      <c r="Q41" s="380"/>
      <c r="R41" s="380"/>
      <c r="S41" s="380"/>
      <c r="T41" s="380"/>
      <c r="U41" s="380"/>
      <c r="V41" s="380"/>
      <c r="W41" s="269"/>
      <c r="X41" s="264" t="s">
        <v>386</v>
      </c>
      <c r="Y41" s="264" t="s">
        <v>386</v>
      </c>
    </row>
    <row r="42" spans="1:25" ht="72" x14ac:dyDescent="0.2">
      <c r="A42" s="271" t="s">
        <v>542</v>
      </c>
      <c r="B42" s="272" t="s">
        <v>543</v>
      </c>
      <c r="C42" s="272" t="s">
        <v>386</v>
      </c>
      <c r="D42" s="266"/>
      <c r="E42" s="266"/>
      <c r="F42" s="266"/>
      <c r="G42" s="266"/>
      <c r="H42" s="266"/>
      <c r="I42" s="266"/>
      <c r="J42" s="266"/>
      <c r="K42" s="258">
        <v>1488</v>
      </c>
      <c r="L42" s="267">
        <v>1488</v>
      </c>
      <c r="M42" s="258">
        <v>1488</v>
      </c>
      <c r="N42" s="258">
        <v>0</v>
      </c>
      <c r="O42" s="249">
        <f t="shared" si="1"/>
        <v>1</v>
      </c>
      <c r="P42" s="268"/>
      <c r="Q42" s="380"/>
      <c r="R42" s="380"/>
      <c r="S42" s="380"/>
      <c r="T42" s="380"/>
      <c r="U42" s="380"/>
      <c r="V42" s="380"/>
      <c r="W42" s="269"/>
      <c r="X42" s="264" t="s">
        <v>386</v>
      </c>
      <c r="Y42" s="264" t="s">
        <v>386</v>
      </c>
    </row>
    <row r="43" spans="1:25" ht="12.75" x14ac:dyDescent="0.2">
      <c r="A43" s="271" t="s">
        <v>544</v>
      </c>
      <c r="B43" s="272" t="s">
        <v>545</v>
      </c>
      <c r="C43" s="272" t="s">
        <v>386</v>
      </c>
      <c r="D43" s="266"/>
      <c r="E43" s="266"/>
      <c r="F43" s="266"/>
      <c r="G43" s="266"/>
      <c r="H43" s="266"/>
      <c r="I43" s="266"/>
      <c r="J43" s="266"/>
      <c r="K43" s="258">
        <v>9838.58</v>
      </c>
      <c r="L43" s="267">
        <f>ΠΛΗΡΩΜΕΣ!AH143</f>
        <v>9838.58</v>
      </c>
      <c r="M43" s="258">
        <f>ΠΛΗΡΩΜΕΣ!AH143</f>
        <v>9838.58</v>
      </c>
      <c r="N43" s="258">
        <v>0</v>
      </c>
      <c r="O43" s="249">
        <f t="shared" si="1"/>
        <v>1</v>
      </c>
      <c r="P43" s="268"/>
      <c r="Q43" s="380"/>
      <c r="R43" s="380"/>
      <c r="S43" s="380"/>
      <c r="T43" s="380"/>
      <c r="U43" s="380"/>
      <c r="V43" s="380"/>
      <c r="W43" s="264" t="s">
        <v>386</v>
      </c>
      <c r="X43" s="264" t="s">
        <v>386</v>
      </c>
      <c r="Y43" s="264" t="s">
        <v>386</v>
      </c>
    </row>
    <row r="44" spans="1:25" s="102" customFormat="1" ht="90" customHeight="1" x14ac:dyDescent="0.2">
      <c r="A44" s="244">
        <v>4</v>
      </c>
      <c r="B44" s="276" t="str">
        <f>'1η ΦΑΣΗ ΠΑΡΑΚΟΛ.'!B8</f>
        <v>ΚΕΝΤΡΟ ΚΟΙΝΟΤΗΤΑΣ ΔΗΜΟΥ ΚΟΖΑΝΗΣ</v>
      </c>
      <c r="C44" s="276"/>
      <c r="D44" s="246"/>
      <c r="E44" s="246"/>
      <c r="F44" s="246"/>
      <c r="G44" s="246"/>
      <c r="H44" s="246"/>
      <c r="I44" s="246"/>
      <c r="J44" s="246"/>
      <c r="K44" s="247">
        <v>416538.22</v>
      </c>
      <c r="L44" s="248">
        <f>K44</f>
        <v>416538.22</v>
      </c>
      <c r="M44" s="248">
        <f>M45</f>
        <v>332890.77999999997</v>
      </c>
      <c r="N44" s="248">
        <f>L44-M44</f>
        <v>83647.44</v>
      </c>
      <c r="O44" s="249">
        <f t="shared" si="1"/>
        <v>0.79918423812345474</v>
      </c>
      <c r="P44" s="250" t="s">
        <v>73</v>
      </c>
      <c r="Q44" s="379"/>
      <c r="R44" s="379"/>
      <c r="S44" s="379"/>
      <c r="T44" s="379"/>
      <c r="U44" s="379"/>
      <c r="V44" s="379"/>
      <c r="W44" s="251"/>
      <c r="X44" s="251"/>
      <c r="Y44" s="251"/>
    </row>
    <row r="45" spans="1:25" ht="25.5" customHeight="1" x14ac:dyDescent="0.2">
      <c r="A45" s="271" t="s">
        <v>114</v>
      </c>
      <c r="B45" s="272" t="s">
        <v>112</v>
      </c>
      <c r="C45" s="272" t="s">
        <v>388</v>
      </c>
      <c r="D45" s="266"/>
      <c r="E45" s="266"/>
      <c r="F45" s="266"/>
      <c r="G45" s="266"/>
      <c r="H45" s="266"/>
      <c r="I45" s="266"/>
      <c r="J45" s="266"/>
      <c r="K45" s="258">
        <f>K44</f>
        <v>416538.22</v>
      </c>
      <c r="L45" s="267">
        <f>K45</f>
        <v>416538.22</v>
      </c>
      <c r="M45" s="258">
        <f>ΠΛΗΡΩΜΕΣ!AH146</f>
        <v>332890.77999999997</v>
      </c>
      <c r="N45" s="258">
        <f>L45-M45</f>
        <v>83647.44</v>
      </c>
      <c r="O45" s="249">
        <f t="shared" si="1"/>
        <v>0.79918423812345474</v>
      </c>
      <c r="P45" s="268"/>
      <c r="Q45" s="380"/>
      <c r="R45" s="380"/>
      <c r="S45" s="380"/>
      <c r="T45" s="380"/>
      <c r="U45" s="380"/>
      <c r="V45" s="380"/>
      <c r="W45" s="269"/>
      <c r="X45" s="269"/>
      <c r="Y45" s="269" t="s">
        <v>388</v>
      </c>
    </row>
    <row r="46" spans="1:25" s="102" customFormat="1" ht="90" customHeight="1" x14ac:dyDescent="0.2">
      <c r="A46" s="244">
        <v>5</v>
      </c>
      <c r="B46" s="276" t="str">
        <f>'1η ΦΑΣΗ ΠΑΡΑΚΟΛ.'!B9</f>
        <v>ΛΕΙΤΟΥΡΓΙΑ ΔΟΜΩΝ ΚΑΙ ΥΠΗΡΕΣΙΩΝ ΤΗΣ ΤΟΠΙΚΗΣ ΑΥΤΟΔΙΟΙΚΗΣΗΣ ΠΡΟΣ ΟΦΕΛΟΣ ΤΩΝ ΓΥΝΑΙΚΩΝ
ΚΑΙ ΓΙΑ ΤΗΝ ΚΑΤΑΠΟΛΕΜΗΣΗ ΤΗΣ ΒΙΑΣ-ΛΕΙΤΟΥΡΓΙΑ ΞΕΝΩΝΑ ΦΙΛΟΞΕΝΙΑΣ ΣΤΟ ΔΗΜΟ ΚΟΖΑΝΗΣ</v>
      </c>
      <c r="C46" s="276"/>
      <c r="D46" s="246"/>
      <c r="E46" s="246"/>
      <c r="F46" s="246"/>
      <c r="G46" s="246"/>
      <c r="H46" s="246"/>
      <c r="I46" s="246"/>
      <c r="J46" s="246"/>
      <c r="K46" s="247">
        <f>K47</f>
        <v>777000</v>
      </c>
      <c r="L46" s="248">
        <f>L47</f>
        <v>777000</v>
      </c>
      <c r="M46" s="248">
        <f>ΠΛΗΡΩΜΕΣ!AH179</f>
        <v>719993.34999999986</v>
      </c>
      <c r="N46" s="248">
        <f>N47</f>
        <v>57006.65000000014</v>
      </c>
      <c r="O46" s="249">
        <f t="shared" si="1"/>
        <v>0.92663236808236793</v>
      </c>
      <c r="P46" s="250" t="s">
        <v>73</v>
      </c>
      <c r="Q46" s="379"/>
      <c r="R46" s="379"/>
      <c r="S46" s="379"/>
      <c r="T46" s="379"/>
      <c r="U46" s="379"/>
      <c r="V46" s="379"/>
      <c r="W46" s="251"/>
      <c r="X46" s="251"/>
      <c r="Y46" s="251"/>
    </row>
    <row r="47" spans="1:25" ht="72" x14ac:dyDescent="0.2">
      <c r="A47" s="271" t="s">
        <v>117</v>
      </c>
      <c r="B47" s="272" t="s">
        <v>115</v>
      </c>
      <c r="C47" s="272" t="s">
        <v>388</v>
      </c>
      <c r="D47" s="266"/>
      <c r="E47" s="266"/>
      <c r="F47" s="266"/>
      <c r="G47" s="266"/>
      <c r="H47" s="266"/>
      <c r="I47" s="266"/>
      <c r="J47" s="266"/>
      <c r="K47" s="258">
        <v>777000</v>
      </c>
      <c r="L47" s="267">
        <v>777000</v>
      </c>
      <c r="M47" s="258">
        <f>ΠΛΗΡΩΜΕΣ!AH179</f>
        <v>719993.34999999986</v>
      </c>
      <c r="N47" s="258">
        <f>L47-M47</f>
        <v>57006.65000000014</v>
      </c>
      <c r="O47" s="249">
        <f t="shared" si="1"/>
        <v>0.92663236808236793</v>
      </c>
      <c r="P47" s="268"/>
      <c r="Q47" s="380"/>
      <c r="R47" s="380"/>
      <c r="S47" s="380"/>
      <c r="T47" s="380"/>
      <c r="U47" s="380"/>
      <c r="V47" s="380"/>
      <c r="W47" s="269"/>
      <c r="X47" s="269"/>
      <c r="Y47" s="269" t="s">
        <v>388</v>
      </c>
    </row>
    <row r="48" spans="1:25" s="102" customFormat="1" ht="90" customHeight="1" x14ac:dyDescent="0.2">
      <c r="A48" s="244">
        <v>6</v>
      </c>
      <c r="B48" s="277" t="str">
        <f>'1η ΦΑΣΗ ΠΑΡΑΚΟΛ.'!B11</f>
        <v>ΜΟΝΑΔΑ ΦΡΟΝΤΙΔΑΣ ΗΛΙΚΙΩΜΕΝΩΝ ΚΟΖΑΝΗΣ -ΚΑΤΑΣΚΕΥΗ ΝΕΑΣ ΠΤΕΡΥΓΑΣ ΚΑΙ ΑΝΑΜΟΡΦΩΣΗ –
ΑΝΑΒΑΘΜΙΣΗ ΥΠΑΡΧΟΥΣΑΣ ΠΤΕΡΥΓΑΣ Β</v>
      </c>
      <c r="C48" s="277"/>
      <c r="D48" s="246"/>
      <c r="E48" s="246"/>
      <c r="F48" s="246"/>
      <c r="G48" s="246"/>
      <c r="H48" s="246"/>
      <c r="I48" s="246"/>
      <c r="J48" s="246"/>
      <c r="K48" s="247">
        <f>SUM(K49:K54)</f>
        <v>2029897.8099999998</v>
      </c>
      <c r="L48" s="248">
        <f>SUM(L49:L54)</f>
        <v>1798418.5699999998</v>
      </c>
      <c r="M48" s="248">
        <f>SUM(M49:M51)</f>
        <v>750647.16</v>
      </c>
      <c r="N48" s="248">
        <f>SUM(N49:N51)</f>
        <v>1021840.5299999999</v>
      </c>
      <c r="O48" s="249">
        <f t="shared" si="1"/>
        <v>0.41739290981631716</v>
      </c>
      <c r="P48" s="250" t="s">
        <v>73</v>
      </c>
      <c r="Q48" s="379"/>
      <c r="R48" s="379"/>
      <c r="S48" s="379"/>
      <c r="T48" s="379"/>
      <c r="U48" s="379"/>
      <c r="V48" s="379"/>
      <c r="W48" s="251"/>
      <c r="X48" s="251"/>
      <c r="Y48" s="251"/>
    </row>
    <row r="49" spans="1:25" ht="48" x14ac:dyDescent="0.2">
      <c r="A49" s="271" t="s">
        <v>147</v>
      </c>
      <c r="B49" s="272" t="s">
        <v>148</v>
      </c>
      <c r="C49" s="272" t="s">
        <v>388</v>
      </c>
      <c r="D49" s="272" t="s">
        <v>283</v>
      </c>
      <c r="E49" s="272" t="s">
        <v>599</v>
      </c>
      <c r="F49" s="266"/>
      <c r="G49" s="266"/>
      <c r="H49" s="266"/>
      <c r="I49" s="266"/>
      <c r="J49" s="278">
        <v>6273250001</v>
      </c>
      <c r="K49" s="258">
        <v>1772487.69</v>
      </c>
      <c r="L49" s="267">
        <v>1772487.69</v>
      </c>
      <c r="M49" s="258">
        <f>ΠΛΗΡΩΜΕΣ!AH292</f>
        <v>750647.16</v>
      </c>
      <c r="N49" s="258">
        <f t="shared" ref="N49:N54" si="5">L49-M49</f>
        <v>1021840.5299999999</v>
      </c>
      <c r="O49" s="249">
        <f t="shared" si="1"/>
        <v>0.42349922328656625</v>
      </c>
      <c r="P49" s="268"/>
      <c r="Q49" s="380"/>
      <c r="R49" s="380"/>
      <c r="S49" s="380"/>
      <c r="T49" s="380"/>
      <c r="U49" s="380"/>
      <c r="V49" s="380"/>
      <c r="W49" s="269"/>
      <c r="X49" s="269"/>
      <c r="Y49" s="269"/>
    </row>
    <row r="50" spans="1:25" ht="109.5" customHeight="1" x14ac:dyDescent="0.2">
      <c r="A50" s="271" t="s">
        <v>150</v>
      </c>
      <c r="B50" s="272" t="s">
        <v>149</v>
      </c>
      <c r="C50" s="272" t="s">
        <v>917</v>
      </c>
      <c r="D50" s="266"/>
      <c r="E50" s="266"/>
      <c r="F50" s="266"/>
      <c r="G50" s="266"/>
      <c r="H50" s="266"/>
      <c r="I50" s="266"/>
      <c r="J50" s="266"/>
      <c r="K50" s="258">
        <v>0</v>
      </c>
      <c r="L50" s="267">
        <v>0</v>
      </c>
      <c r="M50" s="258"/>
      <c r="N50" s="258">
        <f t="shared" si="5"/>
        <v>0</v>
      </c>
      <c r="O50" s="249" t="e">
        <f t="shared" si="1"/>
        <v>#DIV/0!</v>
      </c>
      <c r="P50" s="268"/>
      <c r="Q50" s="380" t="s">
        <v>597</v>
      </c>
      <c r="R50" s="380"/>
      <c r="S50" s="380"/>
      <c r="T50" s="380" t="s">
        <v>597</v>
      </c>
      <c r="U50" s="380"/>
      <c r="V50" s="380"/>
      <c r="W50" s="269" t="s">
        <v>720</v>
      </c>
      <c r="X50" s="273" t="s">
        <v>930</v>
      </c>
      <c r="Y50" s="273" t="s">
        <v>929</v>
      </c>
    </row>
    <row r="51" spans="1:25" ht="12.75" x14ac:dyDescent="0.2">
      <c r="A51" s="271" t="s">
        <v>151</v>
      </c>
      <c r="B51" s="272" t="s">
        <v>94</v>
      </c>
      <c r="C51" s="272" t="s">
        <v>387</v>
      </c>
      <c r="D51" s="266"/>
      <c r="E51" s="266"/>
      <c r="F51" s="266"/>
      <c r="G51" s="266"/>
      <c r="H51" s="266"/>
      <c r="I51" s="266"/>
      <c r="J51" s="266"/>
      <c r="K51" s="258">
        <v>7853.42</v>
      </c>
      <c r="L51" s="267">
        <v>0</v>
      </c>
      <c r="M51" s="258"/>
      <c r="N51" s="258">
        <f t="shared" si="5"/>
        <v>0</v>
      </c>
      <c r="O51" s="249" t="e">
        <f t="shared" si="1"/>
        <v>#DIV/0!</v>
      </c>
      <c r="P51" s="268"/>
      <c r="Q51" s="380"/>
      <c r="R51" s="380"/>
      <c r="S51" s="380"/>
      <c r="T51" s="380"/>
      <c r="U51" s="380"/>
      <c r="V51" s="380"/>
      <c r="W51" s="269"/>
      <c r="X51" s="269"/>
      <c r="Y51" s="269"/>
    </row>
    <row r="52" spans="1:25" ht="24" x14ac:dyDescent="0.2">
      <c r="A52" s="300" t="s">
        <v>1235</v>
      </c>
      <c r="B52" s="272" t="s">
        <v>1234</v>
      </c>
      <c r="C52" s="301" t="s">
        <v>388</v>
      </c>
      <c r="D52" s="302" t="s">
        <v>1240</v>
      </c>
      <c r="E52" s="302"/>
      <c r="F52" s="302"/>
      <c r="G52" s="302"/>
      <c r="H52" s="302"/>
      <c r="I52" s="302"/>
      <c r="J52" s="302"/>
      <c r="K52" s="303">
        <v>28841.9</v>
      </c>
      <c r="L52" s="304">
        <v>25930.880000000001</v>
      </c>
      <c r="M52" s="303"/>
      <c r="N52" s="303">
        <f t="shared" si="5"/>
        <v>25930.880000000001</v>
      </c>
      <c r="O52" s="249">
        <f t="shared" si="1"/>
        <v>0</v>
      </c>
      <c r="P52" s="305"/>
      <c r="Q52" s="306"/>
      <c r="R52" s="306"/>
      <c r="S52" s="306"/>
      <c r="T52" s="306"/>
      <c r="U52" s="306"/>
      <c r="V52" s="306"/>
      <c r="W52" s="306"/>
      <c r="X52" s="306"/>
      <c r="Y52" s="306"/>
    </row>
    <row r="53" spans="1:25" ht="24" x14ac:dyDescent="0.2">
      <c r="A53" s="300" t="s">
        <v>1236</v>
      </c>
      <c r="B53" s="301" t="s">
        <v>1237</v>
      </c>
      <c r="C53" s="272" t="s">
        <v>387</v>
      </c>
      <c r="D53" s="302"/>
      <c r="E53" s="302"/>
      <c r="F53" s="302"/>
      <c r="G53" s="302"/>
      <c r="H53" s="302"/>
      <c r="I53" s="302"/>
      <c r="J53" s="302"/>
      <c r="K53" s="303">
        <v>129369.25</v>
      </c>
      <c r="L53" s="304">
        <v>0</v>
      </c>
      <c r="M53" s="303"/>
      <c r="N53" s="303">
        <f t="shared" si="5"/>
        <v>0</v>
      </c>
      <c r="O53" s="249" t="e">
        <f t="shared" si="1"/>
        <v>#DIV/0!</v>
      </c>
      <c r="P53" s="305"/>
      <c r="Q53" s="306"/>
      <c r="R53" s="306"/>
      <c r="S53" s="306"/>
      <c r="T53" s="306"/>
      <c r="U53" s="306"/>
      <c r="V53" s="306"/>
      <c r="W53" s="306"/>
      <c r="X53" s="306"/>
      <c r="Y53" s="306"/>
    </row>
    <row r="54" spans="1:25" ht="24" x14ac:dyDescent="0.2">
      <c r="A54" s="300" t="s">
        <v>1238</v>
      </c>
      <c r="B54" s="301" t="s">
        <v>1239</v>
      </c>
      <c r="C54" s="272" t="s">
        <v>387</v>
      </c>
      <c r="D54" s="302"/>
      <c r="E54" s="302"/>
      <c r="F54" s="302"/>
      <c r="G54" s="302"/>
      <c r="H54" s="302"/>
      <c r="I54" s="302"/>
      <c r="J54" s="302"/>
      <c r="K54" s="303">
        <v>91345.55</v>
      </c>
      <c r="L54" s="304">
        <v>0</v>
      </c>
      <c r="M54" s="303"/>
      <c r="N54" s="303">
        <f t="shared" si="5"/>
        <v>0</v>
      </c>
      <c r="O54" s="249" t="e">
        <f t="shared" si="1"/>
        <v>#DIV/0!</v>
      </c>
      <c r="P54" s="305"/>
      <c r="Q54" s="306"/>
      <c r="R54" s="306"/>
      <c r="S54" s="306"/>
      <c r="T54" s="306"/>
      <c r="U54" s="306"/>
      <c r="V54" s="306"/>
      <c r="W54" s="306"/>
      <c r="X54" s="306"/>
      <c r="Y54" s="306"/>
    </row>
    <row r="55" spans="1:25" s="102" customFormat="1" ht="90" customHeight="1" x14ac:dyDescent="0.2">
      <c r="A55" s="244">
        <v>7</v>
      </c>
      <c r="B55" s="277" t="str">
        <f>'1η ΦΑΣΗ ΠΑΡΑΚΟΛ.'!B12</f>
        <v>ΚΑΤΑΣΚΕΥΗ ΜΟΝΟΡΟΦΟΥ ΚΤΙΡΙΟΥ ΜΕ ΥΠΟΓΕΙΟ - 10ο ΝΗΠΙΑΓΩΓΕΙΟ ΚΟΖΑΝΗΣ</v>
      </c>
      <c r="C55" s="277"/>
      <c r="D55" s="246"/>
      <c r="E55" s="246"/>
      <c r="F55" s="246"/>
      <c r="G55" s="246"/>
      <c r="H55" s="246"/>
      <c r="I55" s="246"/>
      <c r="J55" s="246"/>
      <c r="K55" s="247">
        <f>SUM(K56:K59)</f>
        <v>1215628.54</v>
      </c>
      <c r="L55" s="248">
        <f>SUM(L56:L59)</f>
        <v>634400.66</v>
      </c>
      <c r="M55" s="248">
        <f>SUM(M56:M59)</f>
        <v>516818.95999999996</v>
      </c>
      <c r="N55" s="248">
        <f>SUM(N56:N59)</f>
        <v>117581.70000000003</v>
      </c>
      <c r="O55" s="249">
        <f t="shared" si="1"/>
        <v>0.81465703393183719</v>
      </c>
      <c r="P55" s="250" t="s">
        <v>73</v>
      </c>
      <c r="Q55" s="379"/>
      <c r="R55" s="379"/>
      <c r="S55" s="379"/>
      <c r="T55" s="379"/>
      <c r="U55" s="379"/>
      <c r="V55" s="379"/>
      <c r="W55" s="251"/>
      <c r="X55" s="251"/>
      <c r="Y55" s="251"/>
    </row>
    <row r="56" spans="1:25" ht="60" x14ac:dyDescent="0.2">
      <c r="A56" s="271" t="s">
        <v>227</v>
      </c>
      <c r="B56" s="272" t="s">
        <v>226</v>
      </c>
      <c r="C56" s="272" t="s">
        <v>388</v>
      </c>
      <c r="D56" s="272" t="s">
        <v>432</v>
      </c>
      <c r="E56" s="272" t="s">
        <v>600</v>
      </c>
      <c r="F56" s="266">
        <v>24</v>
      </c>
      <c r="G56" s="266"/>
      <c r="H56" s="266"/>
      <c r="I56" s="266"/>
      <c r="J56" s="266"/>
      <c r="K56" s="258">
        <v>1200000</v>
      </c>
      <c r="L56" s="267">
        <v>622327.38</v>
      </c>
      <c r="M56" s="258">
        <f>ΠΛΗΡΩΜΕΣ!AH314</f>
        <v>514058.66</v>
      </c>
      <c r="N56" s="258">
        <f t="shared" ref="N56:N87" si="6">L56-M56</f>
        <v>108268.72000000003</v>
      </c>
      <c r="O56" s="249">
        <f t="shared" si="1"/>
        <v>0.82602610221006179</v>
      </c>
      <c r="P56" s="268"/>
      <c r="Q56" s="380"/>
      <c r="R56" s="380"/>
      <c r="S56" s="380"/>
      <c r="T56" s="380"/>
      <c r="U56" s="380"/>
      <c r="V56" s="380"/>
      <c r="W56" s="269"/>
      <c r="X56" s="269" t="s">
        <v>388</v>
      </c>
      <c r="Y56" s="269" t="s">
        <v>388</v>
      </c>
    </row>
    <row r="57" spans="1:25" ht="19.5" customHeight="1" x14ac:dyDescent="0.2">
      <c r="A57" s="271" t="s">
        <v>228</v>
      </c>
      <c r="B57" s="272" t="s">
        <v>94</v>
      </c>
      <c r="C57" s="272" t="s">
        <v>388</v>
      </c>
      <c r="D57" s="266"/>
      <c r="E57" s="266"/>
      <c r="F57" s="266"/>
      <c r="G57" s="266"/>
      <c r="H57" s="266"/>
      <c r="I57" s="266"/>
      <c r="J57" s="266"/>
      <c r="K57" s="258">
        <v>12422.07</v>
      </c>
      <c r="L57" s="267">
        <v>10213.280000000001</v>
      </c>
      <c r="M57" s="258">
        <f>ΠΛΗΡΩΜΕΣ!AH340</f>
        <v>2264.3000000000002</v>
      </c>
      <c r="N57" s="258">
        <f t="shared" si="6"/>
        <v>7948.9800000000005</v>
      </c>
      <c r="O57" s="249">
        <f t="shared" si="1"/>
        <v>0.22170154935534911</v>
      </c>
      <c r="P57" s="268"/>
      <c r="Q57" s="380"/>
      <c r="R57" s="380"/>
      <c r="S57" s="380"/>
      <c r="T57" s="380"/>
      <c r="U57" s="380"/>
      <c r="V57" s="380"/>
      <c r="W57" s="269"/>
      <c r="X57" s="269"/>
      <c r="Y57" s="269"/>
    </row>
    <row r="58" spans="1:25" ht="21.75" customHeight="1" x14ac:dyDescent="0.2">
      <c r="A58" s="271" t="s">
        <v>231</v>
      </c>
      <c r="B58" s="272" t="s">
        <v>229</v>
      </c>
      <c r="C58" s="272" t="s">
        <v>388</v>
      </c>
      <c r="D58" s="266"/>
      <c r="E58" s="266"/>
      <c r="F58" s="266"/>
      <c r="G58" s="266"/>
      <c r="H58" s="266"/>
      <c r="I58" s="266"/>
      <c r="J58" s="266"/>
      <c r="K58" s="258">
        <v>606.47</v>
      </c>
      <c r="L58" s="267">
        <v>496</v>
      </c>
      <c r="M58" s="258">
        <f>ΠΛΗΡΩΜΕΣ!AH343</f>
        <v>496</v>
      </c>
      <c r="N58" s="258">
        <f t="shared" si="6"/>
        <v>0</v>
      </c>
      <c r="O58" s="249">
        <f t="shared" si="1"/>
        <v>1</v>
      </c>
      <c r="P58" s="268"/>
      <c r="Q58" s="380"/>
      <c r="R58" s="380"/>
      <c r="S58" s="380"/>
      <c r="T58" s="380"/>
      <c r="U58" s="380"/>
      <c r="V58" s="380"/>
      <c r="W58" s="269"/>
      <c r="X58" s="269"/>
      <c r="Y58" s="269"/>
    </row>
    <row r="59" spans="1:25" ht="30.75" customHeight="1" x14ac:dyDescent="0.2">
      <c r="A59" s="271" t="s">
        <v>232</v>
      </c>
      <c r="B59" s="272" t="s">
        <v>230</v>
      </c>
      <c r="C59" s="272" t="s">
        <v>388</v>
      </c>
      <c r="D59" s="266"/>
      <c r="E59" s="266"/>
      <c r="F59" s="266"/>
      <c r="G59" s="266"/>
      <c r="H59" s="266"/>
      <c r="I59" s="266"/>
      <c r="J59" s="266"/>
      <c r="K59" s="258">
        <v>2600</v>
      </c>
      <c r="L59" s="267">
        <v>1364</v>
      </c>
      <c r="M59" s="258">
        <f>ΠΛΗΡΩΜΕΣ!AH346</f>
        <v>0</v>
      </c>
      <c r="N59" s="258">
        <f t="shared" si="6"/>
        <v>1364</v>
      </c>
      <c r="O59" s="249">
        <f t="shared" si="1"/>
        <v>0</v>
      </c>
      <c r="P59" s="268"/>
      <c r="Q59" s="380"/>
      <c r="R59" s="380"/>
      <c r="S59" s="380"/>
      <c r="T59" s="380"/>
      <c r="U59" s="380"/>
      <c r="V59" s="380"/>
      <c r="W59" s="269"/>
      <c r="X59" s="269"/>
      <c r="Y59" s="269"/>
    </row>
    <row r="60" spans="1:25" s="102" customFormat="1" ht="90" customHeight="1" x14ac:dyDescent="0.2">
      <c r="A60" s="244">
        <v>8</v>
      </c>
      <c r="B60" s="277" t="str">
        <f>'1η ΦΑΣΗ ΠΑΡΑΚΟΛ.'!B13</f>
        <v>ΚΑΤΑΣΚΕΥΗ ΜΟΝΟΟΡΟΦΟΥ ΚΤΙΡΙΟΥ ΜΕ ΥΠΟΓΕΙΟ - 15ο ΝΗΠΙΑΓΩΓΕΙΟ ΚΟΖΑΝΗΣ</v>
      </c>
      <c r="C60" s="277"/>
      <c r="D60" s="246"/>
      <c r="E60" s="246"/>
      <c r="F60" s="246"/>
      <c r="G60" s="246"/>
      <c r="H60" s="246"/>
      <c r="I60" s="246"/>
      <c r="J60" s="246"/>
      <c r="K60" s="247">
        <f>SUM(K61:K65)</f>
        <v>1465345.54</v>
      </c>
      <c r="L60" s="248">
        <f>SUM(L61:L65)</f>
        <v>802036.26</v>
      </c>
      <c r="M60" s="248">
        <f>SUM(M61:M65)</f>
        <v>628853.92000000004</v>
      </c>
      <c r="N60" s="248">
        <f t="shared" si="6"/>
        <v>173182.33999999997</v>
      </c>
      <c r="O60" s="249">
        <f t="shared" si="1"/>
        <v>0.78407168274411931</v>
      </c>
      <c r="P60" s="250" t="s">
        <v>73</v>
      </c>
      <c r="Q60" s="379"/>
      <c r="R60" s="379"/>
      <c r="S60" s="379"/>
      <c r="T60" s="379"/>
      <c r="U60" s="379"/>
      <c r="V60" s="379"/>
      <c r="W60" s="251"/>
      <c r="X60" s="251"/>
      <c r="Y60" s="251"/>
    </row>
    <row r="61" spans="1:25" ht="58.5" customHeight="1" x14ac:dyDescent="0.2">
      <c r="A61" s="271" t="s">
        <v>236</v>
      </c>
      <c r="B61" s="272" t="s">
        <v>235</v>
      </c>
      <c r="C61" s="272" t="s">
        <v>388</v>
      </c>
      <c r="D61" s="272" t="s">
        <v>432</v>
      </c>
      <c r="E61" s="272" t="s">
        <v>601</v>
      </c>
      <c r="F61" s="266"/>
      <c r="G61" s="266"/>
      <c r="H61" s="266"/>
      <c r="I61" s="266"/>
      <c r="J61" s="266"/>
      <c r="K61" s="258">
        <v>1350000</v>
      </c>
      <c r="L61" s="267">
        <v>694684.18</v>
      </c>
      <c r="M61" s="258">
        <f>ΠΛΗΡΩΜΕΣ!AH261</f>
        <v>522419.44</v>
      </c>
      <c r="N61" s="258">
        <f t="shared" si="6"/>
        <v>172264.74000000005</v>
      </c>
      <c r="O61" s="249">
        <f t="shared" si="1"/>
        <v>0.75202438034503671</v>
      </c>
      <c r="P61" s="268"/>
      <c r="Q61" s="380"/>
      <c r="R61" s="380"/>
      <c r="S61" s="380"/>
      <c r="T61" s="380"/>
      <c r="U61" s="380"/>
      <c r="V61" s="380"/>
      <c r="W61" s="269"/>
      <c r="X61" s="269" t="s">
        <v>388</v>
      </c>
      <c r="Y61" s="269" t="s">
        <v>388</v>
      </c>
    </row>
    <row r="62" spans="1:25" ht="12.75" x14ac:dyDescent="0.2">
      <c r="A62" s="271" t="s">
        <v>237</v>
      </c>
      <c r="B62" s="272" t="s">
        <v>233</v>
      </c>
      <c r="C62" s="272" t="s">
        <v>386</v>
      </c>
      <c r="D62" s="266"/>
      <c r="E62" s="266"/>
      <c r="F62" s="266"/>
      <c r="G62" s="266"/>
      <c r="H62" s="266"/>
      <c r="I62" s="266"/>
      <c r="J62" s="266"/>
      <c r="K62" s="258">
        <v>17269.919999999998</v>
      </c>
      <c r="L62" s="267">
        <v>11570.86</v>
      </c>
      <c r="M62" s="258">
        <f>ΠΛΗΡΩΜΕΣ!AH274</f>
        <v>11570.86</v>
      </c>
      <c r="N62" s="258">
        <f t="shared" si="6"/>
        <v>0</v>
      </c>
      <c r="O62" s="249">
        <f t="shared" si="1"/>
        <v>1</v>
      </c>
      <c r="P62" s="268"/>
      <c r="Q62" s="380"/>
      <c r="R62" s="380"/>
      <c r="S62" s="380"/>
      <c r="T62" s="380"/>
      <c r="U62" s="380"/>
      <c r="V62" s="380"/>
      <c r="W62" s="269"/>
      <c r="X62" s="269"/>
      <c r="Y62" s="269"/>
    </row>
    <row r="63" spans="1:25" ht="12.75" x14ac:dyDescent="0.2">
      <c r="A63" s="271" t="s">
        <v>239</v>
      </c>
      <c r="B63" s="272" t="s">
        <v>229</v>
      </c>
      <c r="C63" s="272" t="s">
        <v>386</v>
      </c>
      <c r="D63" s="266"/>
      <c r="E63" s="266"/>
      <c r="F63" s="266"/>
      <c r="G63" s="266"/>
      <c r="H63" s="266"/>
      <c r="I63" s="266"/>
      <c r="J63" s="266"/>
      <c r="K63" s="258">
        <v>1500</v>
      </c>
      <c r="L63" s="267">
        <v>1488</v>
      </c>
      <c r="M63" s="258">
        <f>ΠΛΗΡΩΜΕΣ!AH278</f>
        <v>1488</v>
      </c>
      <c r="N63" s="258">
        <f t="shared" si="6"/>
        <v>0</v>
      </c>
      <c r="O63" s="249">
        <f t="shared" si="1"/>
        <v>1</v>
      </c>
      <c r="P63" s="268"/>
      <c r="Q63" s="380"/>
      <c r="R63" s="380"/>
      <c r="S63" s="380"/>
      <c r="T63" s="380"/>
      <c r="U63" s="380"/>
      <c r="V63" s="380"/>
      <c r="W63" s="269"/>
      <c r="X63" s="269"/>
      <c r="Y63" s="269"/>
    </row>
    <row r="64" spans="1:25" ht="24" x14ac:dyDescent="0.2">
      <c r="A64" s="271" t="s">
        <v>238</v>
      </c>
      <c r="B64" s="272" t="s">
        <v>234</v>
      </c>
      <c r="C64" s="272" t="s">
        <v>386</v>
      </c>
      <c r="D64" s="266"/>
      <c r="E64" s="266"/>
      <c r="F64" s="266"/>
      <c r="G64" s="266"/>
      <c r="H64" s="266"/>
      <c r="I64" s="266"/>
      <c r="J64" s="266"/>
      <c r="K64" s="258">
        <v>3200</v>
      </c>
      <c r="L64" s="267">
        <v>917.6</v>
      </c>
      <c r="M64" s="258">
        <f>ΠΛΗΡΩΜΕΣ!AH286</f>
        <v>0</v>
      </c>
      <c r="N64" s="258">
        <f t="shared" si="6"/>
        <v>917.6</v>
      </c>
      <c r="O64" s="249">
        <f t="shared" si="1"/>
        <v>0</v>
      </c>
      <c r="P64" s="268"/>
      <c r="Q64" s="380"/>
      <c r="R64" s="380"/>
      <c r="S64" s="380"/>
      <c r="T64" s="380"/>
      <c r="U64" s="380"/>
      <c r="V64" s="380"/>
      <c r="W64" s="269"/>
      <c r="X64" s="269"/>
      <c r="Y64" s="269"/>
    </row>
    <row r="65" spans="1:25" ht="12.75" x14ac:dyDescent="0.2">
      <c r="A65" s="271" t="s">
        <v>280</v>
      </c>
      <c r="B65" s="272" t="s">
        <v>281</v>
      </c>
      <c r="C65" s="272" t="s">
        <v>386</v>
      </c>
      <c r="D65" s="266"/>
      <c r="E65" s="266"/>
      <c r="F65" s="266"/>
      <c r="G65" s="266"/>
      <c r="H65" s="266"/>
      <c r="I65" s="266"/>
      <c r="J65" s="266"/>
      <c r="K65" s="258">
        <v>93375.62</v>
      </c>
      <c r="L65" s="267">
        <v>93375.62</v>
      </c>
      <c r="M65" s="258">
        <f>ΠΛΗΡΩΜΕΣ!AH289</f>
        <v>93375.62</v>
      </c>
      <c r="N65" s="258">
        <f t="shared" si="6"/>
        <v>0</v>
      </c>
      <c r="O65" s="249">
        <f t="shared" si="1"/>
        <v>1</v>
      </c>
      <c r="P65" s="268"/>
      <c r="Q65" s="380"/>
      <c r="R65" s="380"/>
      <c r="S65" s="380"/>
      <c r="T65" s="380"/>
      <c r="U65" s="380"/>
      <c r="V65" s="380"/>
      <c r="W65" s="269"/>
      <c r="X65" s="269"/>
      <c r="Y65" s="269"/>
    </row>
    <row r="66" spans="1:25" s="102" customFormat="1" ht="90" customHeight="1" x14ac:dyDescent="0.2">
      <c r="A66" s="244">
        <v>9</v>
      </c>
      <c r="B66" s="277" t="str">
        <f>'1η ΦΑΣΗ ΠΑΡΑΚΟΛ.'!B14</f>
        <v xml:space="preserve">ΚΑΤΑΣΚΕΥΗ 7 ΝΕΩΝ ΑΙΘΟΥΣΩΝ ΔΙΔΑΣΚΑΛΙΑΣ ΣΤΟ 13ο ΔΗΜΟΤΚΟ ΣΧΟΛΕΙΟ ΚΟΖΑΝΗΣ </v>
      </c>
      <c r="C66" s="277"/>
      <c r="D66" s="246"/>
      <c r="E66" s="246"/>
      <c r="F66" s="246"/>
      <c r="G66" s="246"/>
      <c r="H66" s="246"/>
      <c r="I66" s="246"/>
      <c r="J66" s="246"/>
      <c r="K66" s="247">
        <f>SUM(K67:K70)</f>
        <v>732881.65</v>
      </c>
      <c r="L66" s="248">
        <f>SUM(L67:L70)</f>
        <v>716636.4</v>
      </c>
      <c r="M66" s="248">
        <f>SUM(M67:M70)</f>
        <v>479657.24</v>
      </c>
      <c r="N66" s="248">
        <f t="shared" si="6"/>
        <v>236979.16000000003</v>
      </c>
      <c r="O66" s="249">
        <f t="shared" si="1"/>
        <v>0.66931743908068297</v>
      </c>
      <c r="P66" s="250" t="s">
        <v>73</v>
      </c>
      <c r="Q66" s="389"/>
      <c r="R66" s="389"/>
      <c r="S66" s="389"/>
      <c r="T66" s="389"/>
      <c r="U66" s="389"/>
      <c r="V66" s="389"/>
      <c r="W66" s="279"/>
      <c r="X66" s="279"/>
      <c r="Y66" s="279"/>
    </row>
    <row r="67" spans="1:25" ht="24.75" customHeight="1" x14ac:dyDescent="0.2">
      <c r="A67" s="271" t="s">
        <v>222</v>
      </c>
      <c r="B67" s="272" t="s">
        <v>218</v>
      </c>
      <c r="C67" s="272" t="s">
        <v>388</v>
      </c>
      <c r="D67" s="272" t="s">
        <v>283</v>
      </c>
      <c r="E67" s="272" t="s">
        <v>599</v>
      </c>
      <c r="F67" s="266"/>
      <c r="G67" s="266"/>
      <c r="H67" s="266"/>
      <c r="I67" s="266"/>
      <c r="J67" s="266"/>
      <c r="K67" s="258">
        <v>714860.63</v>
      </c>
      <c r="L67" s="267">
        <v>714860.63</v>
      </c>
      <c r="M67" s="258">
        <f>ΠΛΗΡΩΜΕΣ!AH350</f>
        <v>477881.47</v>
      </c>
      <c r="N67" s="258">
        <f t="shared" si="6"/>
        <v>236979.16000000003</v>
      </c>
      <c r="O67" s="249">
        <f t="shared" si="1"/>
        <v>0.6684959976044561</v>
      </c>
      <c r="P67" s="268"/>
      <c r="Q67" s="380"/>
      <c r="R67" s="380"/>
      <c r="S67" s="380"/>
      <c r="T67" s="380"/>
      <c r="U67" s="380"/>
      <c r="V67" s="380"/>
      <c r="W67" s="269"/>
      <c r="X67" s="269" t="s">
        <v>388</v>
      </c>
      <c r="Y67" s="269" t="s">
        <v>388</v>
      </c>
    </row>
    <row r="68" spans="1:25" ht="27" customHeight="1" x14ac:dyDescent="0.2">
      <c r="A68" s="271" t="s">
        <v>223</v>
      </c>
      <c r="B68" s="272" t="s">
        <v>219</v>
      </c>
      <c r="C68" s="272" t="s">
        <v>388</v>
      </c>
      <c r="D68" s="266"/>
      <c r="E68" s="266"/>
      <c r="F68" s="266"/>
      <c r="G68" s="266"/>
      <c r="H68" s="266"/>
      <c r="I68" s="266"/>
      <c r="J68" s="266"/>
      <c r="K68" s="258">
        <v>9561.02</v>
      </c>
      <c r="L68" s="267">
        <v>1527.77</v>
      </c>
      <c r="M68" s="258">
        <f>ΠΛΗΡΩΜΕΣ!AH362</f>
        <v>1527.77</v>
      </c>
      <c r="N68" s="258">
        <f t="shared" si="6"/>
        <v>0</v>
      </c>
      <c r="O68" s="249">
        <f t="shared" si="1"/>
        <v>1</v>
      </c>
      <c r="P68" s="268"/>
      <c r="Q68" s="380"/>
      <c r="R68" s="380"/>
      <c r="S68" s="380"/>
      <c r="T68" s="380"/>
      <c r="U68" s="380"/>
      <c r="V68" s="380"/>
      <c r="W68" s="269"/>
      <c r="X68" s="269"/>
      <c r="Y68" s="269"/>
    </row>
    <row r="69" spans="1:25" ht="24" x14ac:dyDescent="0.2">
      <c r="A69" s="271" t="s">
        <v>224</v>
      </c>
      <c r="B69" s="272" t="s">
        <v>220</v>
      </c>
      <c r="C69" s="272" t="s">
        <v>388</v>
      </c>
      <c r="D69" s="266"/>
      <c r="E69" s="266"/>
      <c r="F69" s="266"/>
      <c r="G69" s="266"/>
      <c r="H69" s="266"/>
      <c r="I69" s="266"/>
      <c r="J69" s="266"/>
      <c r="K69" s="258">
        <v>1860</v>
      </c>
      <c r="L69" s="267">
        <v>248</v>
      </c>
      <c r="M69" s="258">
        <f>ΠΛΗΡΩΜΕΣ!AH364</f>
        <v>248</v>
      </c>
      <c r="N69" s="258">
        <f t="shared" si="6"/>
        <v>0</v>
      </c>
      <c r="O69" s="249">
        <f t="shared" si="1"/>
        <v>1</v>
      </c>
      <c r="P69" s="268"/>
      <c r="Q69" s="380"/>
      <c r="R69" s="380"/>
      <c r="S69" s="380"/>
      <c r="T69" s="380"/>
      <c r="U69" s="380"/>
      <c r="V69" s="380"/>
      <c r="W69" s="269"/>
      <c r="X69" s="269"/>
      <c r="Y69" s="269"/>
    </row>
    <row r="70" spans="1:25" ht="34.5" customHeight="1" x14ac:dyDescent="0.2">
      <c r="A70" s="271" t="s">
        <v>225</v>
      </c>
      <c r="B70" s="272" t="s">
        <v>221</v>
      </c>
      <c r="C70" s="272" t="s">
        <v>387</v>
      </c>
      <c r="D70" s="266"/>
      <c r="E70" s="266"/>
      <c r="F70" s="266"/>
      <c r="G70" s="266"/>
      <c r="H70" s="266"/>
      <c r="I70" s="266"/>
      <c r="J70" s="266"/>
      <c r="K70" s="258">
        <v>6600</v>
      </c>
      <c r="L70" s="267">
        <v>0</v>
      </c>
      <c r="M70" s="258">
        <f>ΠΛΗΡΩΜΕΣ!AH366</f>
        <v>0</v>
      </c>
      <c r="N70" s="258">
        <f t="shared" si="6"/>
        <v>0</v>
      </c>
      <c r="O70" s="249" t="e">
        <f t="shared" ref="O70:O133" si="7">M70/L70</f>
        <v>#DIV/0!</v>
      </c>
      <c r="P70" s="268"/>
      <c r="Q70" s="380"/>
      <c r="R70" s="380"/>
      <c r="S70" s="380"/>
      <c r="T70" s="380"/>
      <c r="U70" s="380"/>
      <c r="V70" s="380"/>
      <c r="W70" s="269"/>
      <c r="X70" s="269"/>
      <c r="Y70" s="269"/>
    </row>
    <row r="71" spans="1:25" s="102" customFormat="1" ht="90" customHeight="1" x14ac:dyDescent="0.2">
      <c r="A71" s="244">
        <v>10</v>
      </c>
      <c r="B71" s="277" t="str">
        <f>'1η ΦΑΣΗ ΠΑΡΑΚΟΛ.'!B19</f>
        <v>Ανοιχτό Κέντρο Εμπορίου Δήμου Κοζάνης</v>
      </c>
      <c r="C71" s="277"/>
      <c r="D71" s="246"/>
      <c r="E71" s="246"/>
      <c r="F71" s="246"/>
      <c r="G71" s="246"/>
      <c r="H71" s="246"/>
      <c r="I71" s="246"/>
      <c r="J71" s="246"/>
      <c r="K71" s="247">
        <f>SUM(K72:K83)</f>
        <v>2926962.1999999997</v>
      </c>
      <c r="L71" s="247">
        <f>SUM(L72:L83)</f>
        <v>150305.43</v>
      </c>
      <c r="M71" s="248">
        <f>SUM(M72:M83)</f>
        <v>116670.62</v>
      </c>
      <c r="N71" s="248">
        <f t="shared" si="6"/>
        <v>33634.81</v>
      </c>
      <c r="O71" s="249">
        <f t="shared" si="7"/>
        <v>0.77622358686575732</v>
      </c>
      <c r="P71" s="250" t="s">
        <v>291</v>
      </c>
      <c r="Q71" s="390"/>
      <c r="R71" s="390"/>
      <c r="S71" s="390"/>
      <c r="T71" s="390"/>
      <c r="U71" s="390"/>
      <c r="V71" s="390"/>
      <c r="W71" s="280"/>
      <c r="X71" s="280"/>
      <c r="Y71" s="280"/>
    </row>
    <row r="72" spans="1:25" ht="60" x14ac:dyDescent="0.2">
      <c r="A72" s="271" t="s">
        <v>398</v>
      </c>
      <c r="B72" s="272" t="s">
        <v>364</v>
      </c>
      <c r="C72" s="272" t="s">
        <v>386</v>
      </c>
      <c r="D72" s="266"/>
      <c r="E72" s="266"/>
      <c r="F72" s="266"/>
      <c r="G72" s="266"/>
      <c r="H72" s="266"/>
      <c r="I72" s="266"/>
      <c r="J72" s="266"/>
      <c r="K72" s="258">
        <v>24614</v>
      </c>
      <c r="L72" s="267">
        <v>24614</v>
      </c>
      <c r="M72" s="258">
        <f>ΠΛΗΡΩΜΕΣ!AH369</f>
        <v>24614</v>
      </c>
      <c r="N72" s="258">
        <f t="shared" si="6"/>
        <v>0</v>
      </c>
      <c r="O72" s="249">
        <f t="shared" si="7"/>
        <v>1</v>
      </c>
      <c r="P72" s="268"/>
      <c r="Q72" s="380"/>
      <c r="R72" s="380"/>
      <c r="S72" s="380"/>
      <c r="T72" s="380"/>
      <c r="U72" s="380"/>
      <c r="V72" s="380"/>
      <c r="W72" s="269"/>
      <c r="X72" s="269" t="s">
        <v>386</v>
      </c>
      <c r="Y72" s="269" t="s">
        <v>386</v>
      </c>
    </row>
    <row r="73" spans="1:25" ht="71.25" customHeight="1" x14ac:dyDescent="0.2">
      <c r="A73" s="271" t="s">
        <v>399</v>
      </c>
      <c r="B73" s="272" t="s">
        <v>365</v>
      </c>
      <c r="C73" s="272" t="s">
        <v>386</v>
      </c>
      <c r="D73" s="272" t="s">
        <v>918</v>
      </c>
      <c r="E73" s="266"/>
      <c r="F73" s="266"/>
      <c r="G73" s="266"/>
      <c r="H73" s="266"/>
      <c r="I73" s="266"/>
      <c r="J73" s="266"/>
      <c r="K73" s="258">
        <v>61091.43</v>
      </c>
      <c r="L73" s="267">
        <v>61091.43</v>
      </c>
      <c r="M73" s="258">
        <f>ΠΛΗΡΩΜΕΣ!AH371</f>
        <v>53122.619999999995</v>
      </c>
      <c r="N73" s="258">
        <f t="shared" si="6"/>
        <v>7968.8100000000049</v>
      </c>
      <c r="O73" s="249">
        <f t="shared" si="7"/>
        <v>0.86955928188290887</v>
      </c>
      <c r="P73" s="268"/>
      <c r="Q73" s="380" t="s">
        <v>651</v>
      </c>
      <c r="R73" s="380"/>
      <c r="S73" s="380"/>
      <c r="T73" s="381" t="s">
        <v>652</v>
      </c>
      <c r="U73" s="381"/>
      <c r="V73" s="381"/>
      <c r="W73" s="273"/>
      <c r="X73" s="273"/>
      <c r="Y73" s="273" t="s">
        <v>388</v>
      </c>
    </row>
    <row r="74" spans="1:25" ht="24.75" customHeight="1" x14ac:dyDescent="0.2">
      <c r="A74" s="271" t="s">
        <v>400</v>
      </c>
      <c r="B74" s="272" t="s">
        <v>366</v>
      </c>
      <c r="C74" s="272" t="s">
        <v>388</v>
      </c>
      <c r="D74" s="266"/>
      <c r="E74" s="266"/>
      <c r="F74" s="266"/>
      <c r="G74" s="266"/>
      <c r="H74" s="266"/>
      <c r="I74" s="266"/>
      <c r="J74" s="266"/>
      <c r="K74" s="258">
        <v>46000</v>
      </c>
      <c r="L74" s="267">
        <v>46000</v>
      </c>
      <c r="M74" s="258">
        <v>38934</v>
      </c>
      <c r="N74" s="258">
        <f t="shared" si="6"/>
        <v>7066</v>
      </c>
      <c r="O74" s="249">
        <f t="shared" si="7"/>
        <v>0.84639130434782606</v>
      </c>
      <c r="P74" s="268"/>
      <c r="Q74" s="380"/>
      <c r="R74" s="380"/>
      <c r="S74" s="380"/>
      <c r="T74" s="380"/>
      <c r="U74" s="380"/>
      <c r="V74" s="380"/>
      <c r="W74" s="269"/>
      <c r="X74" s="269"/>
      <c r="Y74" s="269"/>
    </row>
    <row r="75" spans="1:25" ht="34.5" customHeight="1" x14ac:dyDescent="0.2">
      <c r="A75" s="271" t="s">
        <v>401</v>
      </c>
      <c r="B75" s="272" t="s">
        <v>367</v>
      </c>
      <c r="C75" s="272" t="s">
        <v>388</v>
      </c>
      <c r="D75" s="266"/>
      <c r="E75" s="266"/>
      <c r="F75" s="266"/>
      <c r="G75" s="266"/>
      <c r="H75" s="266"/>
      <c r="I75" s="266"/>
      <c r="J75" s="266"/>
      <c r="K75" s="258">
        <v>2041816.89</v>
      </c>
      <c r="L75" s="267">
        <v>0</v>
      </c>
      <c r="M75" s="258"/>
      <c r="N75" s="258">
        <f t="shared" si="6"/>
        <v>0</v>
      </c>
      <c r="O75" s="249" t="e">
        <f t="shared" si="7"/>
        <v>#DIV/0!</v>
      </c>
      <c r="P75" s="268"/>
      <c r="Q75" s="380"/>
      <c r="R75" s="380"/>
      <c r="S75" s="380"/>
      <c r="T75" s="380"/>
      <c r="U75" s="380"/>
      <c r="V75" s="380"/>
      <c r="W75" s="269"/>
      <c r="X75" s="269"/>
      <c r="Y75" s="269"/>
    </row>
    <row r="76" spans="1:25" ht="39.75" customHeight="1" x14ac:dyDescent="0.2">
      <c r="A76" s="271" t="s">
        <v>402</v>
      </c>
      <c r="B76" s="272" t="s">
        <v>368</v>
      </c>
      <c r="C76" s="272" t="s">
        <v>388</v>
      </c>
      <c r="D76" s="266"/>
      <c r="E76" s="266"/>
      <c r="F76" s="266"/>
      <c r="G76" s="266"/>
      <c r="H76" s="266"/>
      <c r="I76" s="266"/>
      <c r="J76" s="266"/>
      <c r="K76" s="258">
        <v>47500</v>
      </c>
      <c r="L76" s="267">
        <v>0</v>
      </c>
      <c r="M76" s="258"/>
      <c r="N76" s="258">
        <f t="shared" si="6"/>
        <v>0</v>
      </c>
      <c r="O76" s="249" t="e">
        <f t="shared" si="7"/>
        <v>#DIV/0!</v>
      </c>
      <c r="P76" s="268"/>
      <c r="Q76" s="380"/>
      <c r="R76" s="380"/>
      <c r="S76" s="380"/>
      <c r="T76" s="380"/>
      <c r="U76" s="380"/>
      <c r="V76" s="380"/>
      <c r="W76" s="269"/>
      <c r="X76" s="269"/>
      <c r="Y76" s="269"/>
    </row>
    <row r="77" spans="1:25" ht="36.75" customHeight="1" x14ac:dyDescent="0.2">
      <c r="A77" s="271" t="s">
        <v>403</v>
      </c>
      <c r="B77" s="272" t="s">
        <v>369</v>
      </c>
      <c r="C77" s="272" t="s">
        <v>387</v>
      </c>
      <c r="D77" s="266"/>
      <c r="E77" s="266"/>
      <c r="F77" s="266"/>
      <c r="G77" s="266"/>
      <c r="H77" s="266"/>
      <c r="I77" s="266"/>
      <c r="J77" s="266"/>
      <c r="K77" s="258">
        <v>51652</v>
      </c>
      <c r="L77" s="267">
        <v>0</v>
      </c>
      <c r="M77" s="258"/>
      <c r="N77" s="258">
        <f t="shared" si="6"/>
        <v>0</v>
      </c>
      <c r="O77" s="249" t="e">
        <f t="shared" si="7"/>
        <v>#DIV/0!</v>
      </c>
      <c r="P77" s="268"/>
      <c r="Q77" s="380"/>
      <c r="R77" s="380"/>
      <c r="S77" s="380"/>
      <c r="T77" s="380"/>
      <c r="U77" s="380"/>
      <c r="V77" s="380"/>
      <c r="W77" s="269"/>
      <c r="X77" s="269"/>
      <c r="Y77" s="269"/>
    </row>
    <row r="78" spans="1:25" ht="31.5" customHeight="1" x14ac:dyDescent="0.2">
      <c r="A78" s="271" t="s">
        <v>404</v>
      </c>
      <c r="B78" s="272" t="s">
        <v>370</v>
      </c>
      <c r="C78" s="272" t="s">
        <v>388</v>
      </c>
      <c r="D78" s="266"/>
      <c r="E78" s="266"/>
      <c r="F78" s="266"/>
      <c r="G78" s="266"/>
      <c r="H78" s="266"/>
      <c r="I78" s="266"/>
      <c r="J78" s="266"/>
      <c r="K78" s="258">
        <v>23300</v>
      </c>
      <c r="L78" s="267">
        <v>18600</v>
      </c>
      <c r="M78" s="258"/>
      <c r="N78" s="258">
        <f t="shared" si="6"/>
        <v>18600</v>
      </c>
      <c r="O78" s="249">
        <f t="shared" si="7"/>
        <v>0</v>
      </c>
      <c r="P78" s="268"/>
      <c r="Q78" s="380"/>
      <c r="R78" s="380"/>
      <c r="S78" s="380"/>
      <c r="T78" s="380"/>
      <c r="U78" s="380"/>
      <c r="V78" s="380"/>
      <c r="W78" s="269"/>
      <c r="X78" s="269"/>
      <c r="Y78" s="269"/>
    </row>
    <row r="79" spans="1:25" ht="32.25" customHeight="1" x14ac:dyDescent="0.2">
      <c r="A79" s="271" t="s">
        <v>405</v>
      </c>
      <c r="B79" s="272" t="s">
        <v>371</v>
      </c>
      <c r="C79" s="272" t="s">
        <v>387</v>
      </c>
      <c r="D79" s="266"/>
      <c r="E79" s="266"/>
      <c r="F79" s="266"/>
      <c r="G79" s="266"/>
      <c r="H79" s="266"/>
      <c r="I79" s="266"/>
      <c r="J79" s="266"/>
      <c r="K79" s="258">
        <v>49600</v>
      </c>
      <c r="L79" s="267">
        <v>0</v>
      </c>
      <c r="M79" s="258"/>
      <c r="N79" s="258">
        <f t="shared" si="6"/>
        <v>0</v>
      </c>
      <c r="O79" s="249" t="e">
        <f t="shared" si="7"/>
        <v>#DIV/0!</v>
      </c>
      <c r="P79" s="268"/>
      <c r="Q79" s="380"/>
      <c r="R79" s="380"/>
      <c r="S79" s="380"/>
      <c r="T79" s="380"/>
      <c r="U79" s="380"/>
      <c r="V79" s="380"/>
      <c r="W79" s="269"/>
      <c r="X79" s="269"/>
      <c r="Y79" s="269"/>
    </row>
    <row r="80" spans="1:25" ht="30" customHeight="1" x14ac:dyDescent="0.2">
      <c r="A80" s="271" t="s">
        <v>406</v>
      </c>
      <c r="B80" s="272" t="s">
        <v>372</v>
      </c>
      <c r="C80" s="272" t="s">
        <v>919</v>
      </c>
      <c r="D80" s="266"/>
      <c r="E80" s="266"/>
      <c r="F80" s="266"/>
      <c r="G80" s="266"/>
      <c r="H80" s="266"/>
      <c r="I80" s="266"/>
      <c r="J80" s="266"/>
      <c r="K80" s="258">
        <v>269948</v>
      </c>
      <c r="L80" s="267">
        <v>0</v>
      </c>
      <c r="M80" s="258"/>
      <c r="N80" s="258">
        <f t="shared" si="6"/>
        <v>0</v>
      </c>
      <c r="O80" s="249" t="e">
        <f t="shared" si="7"/>
        <v>#DIV/0!</v>
      </c>
      <c r="P80" s="268"/>
      <c r="Q80" s="380"/>
      <c r="R80" s="380"/>
      <c r="S80" s="380"/>
      <c r="T80" s="380"/>
      <c r="U80" s="380"/>
      <c r="V80" s="380"/>
      <c r="W80" s="269"/>
      <c r="X80" s="269" t="s">
        <v>836</v>
      </c>
      <c r="Y80" s="269" t="s">
        <v>931</v>
      </c>
    </row>
    <row r="81" spans="1:25" ht="27.75" customHeight="1" x14ac:dyDescent="0.2">
      <c r="A81" s="271" t="s">
        <v>407</v>
      </c>
      <c r="B81" s="272" t="s">
        <v>373</v>
      </c>
      <c r="C81" s="272" t="s">
        <v>387</v>
      </c>
      <c r="D81" s="266"/>
      <c r="E81" s="266"/>
      <c r="F81" s="266"/>
      <c r="G81" s="266"/>
      <c r="H81" s="266"/>
      <c r="I81" s="266"/>
      <c r="J81" s="266"/>
      <c r="K81" s="258">
        <v>267439.88</v>
      </c>
      <c r="L81" s="267">
        <v>0</v>
      </c>
      <c r="M81" s="258"/>
      <c r="N81" s="258">
        <f t="shared" si="6"/>
        <v>0</v>
      </c>
      <c r="O81" s="249" t="e">
        <f t="shared" si="7"/>
        <v>#DIV/0!</v>
      </c>
      <c r="P81" s="268"/>
      <c r="Q81" s="380"/>
      <c r="R81" s="380"/>
      <c r="S81" s="380"/>
      <c r="T81" s="380"/>
      <c r="U81" s="380"/>
      <c r="V81" s="380"/>
      <c r="W81" s="269"/>
      <c r="X81" s="269"/>
      <c r="Y81" s="269"/>
    </row>
    <row r="82" spans="1:25" ht="27.75" customHeight="1" x14ac:dyDescent="0.2">
      <c r="A82" s="271" t="s">
        <v>408</v>
      </c>
      <c r="B82" s="272" t="s">
        <v>374</v>
      </c>
      <c r="C82" s="272" t="s">
        <v>388</v>
      </c>
      <c r="D82" s="266"/>
      <c r="E82" s="266"/>
      <c r="F82" s="266"/>
      <c r="G82" s="266"/>
      <c r="H82" s="266"/>
      <c r="I82" s="266"/>
      <c r="J82" s="266"/>
      <c r="K82" s="258">
        <v>24000</v>
      </c>
      <c r="L82" s="267">
        <v>0</v>
      </c>
      <c r="M82" s="258"/>
      <c r="N82" s="258">
        <f t="shared" si="6"/>
        <v>0</v>
      </c>
      <c r="O82" s="249" t="e">
        <f t="shared" si="7"/>
        <v>#DIV/0!</v>
      </c>
      <c r="P82" s="268"/>
      <c r="Q82" s="380"/>
      <c r="R82" s="380"/>
      <c r="S82" s="380"/>
      <c r="T82" s="380"/>
      <c r="U82" s="380"/>
      <c r="V82" s="380"/>
      <c r="W82" s="269"/>
      <c r="X82" s="269"/>
      <c r="Y82" s="269"/>
    </row>
    <row r="83" spans="1:25" ht="32.25" customHeight="1" x14ac:dyDescent="0.2">
      <c r="A83" s="271" t="s">
        <v>409</v>
      </c>
      <c r="B83" s="272" t="s">
        <v>375</v>
      </c>
      <c r="C83" s="272" t="s">
        <v>388</v>
      </c>
      <c r="D83" s="266"/>
      <c r="E83" s="266"/>
      <c r="F83" s="266"/>
      <c r="G83" s="266"/>
      <c r="H83" s="266"/>
      <c r="I83" s="266"/>
      <c r="J83" s="266"/>
      <c r="K83" s="258">
        <v>20000</v>
      </c>
      <c r="L83" s="267">
        <v>0</v>
      </c>
      <c r="M83" s="258"/>
      <c r="N83" s="258">
        <f t="shared" si="6"/>
        <v>0</v>
      </c>
      <c r="O83" s="249" t="e">
        <f t="shared" si="7"/>
        <v>#DIV/0!</v>
      </c>
      <c r="P83" s="268"/>
      <c r="Q83" s="380"/>
      <c r="R83" s="380"/>
      <c r="S83" s="380"/>
      <c r="T83" s="380"/>
      <c r="U83" s="380"/>
      <c r="V83" s="380"/>
      <c r="W83" s="269"/>
      <c r="X83" s="269"/>
      <c r="Y83" s="269"/>
    </row>
    <row r="84" spans="1:25" s="102" customFormat="1" ht="90" customHeight="1" x14ac:dyDescent="0.2">
      <c r="A84" s="244">
        <v>11</v>
      </c>
      <c r="B84" s="277" t="str">
        <f>'1η ΦΑΣΗ ΠΑΡΑΚΟΛ.'!B16</f>
        <v xml:space="preserve">ΑΝΑΠΤΥΞΗ ΣΥΣΤΗΜΑΤΩΝ ΧΩΡΙΣΤΗΣ ΣΥΛΛΟΓΗΣ ΑΝΑΚΥΚΛΩΣΙΜΩΝ ΚΑΙ ΒΙΟΑΠOΒΛΗΤΩΝ ΚΑΙ
ΠΡΟΩΘΗΣΗ ΟΙΚΙΑΚΗΣ ΚΟΜΠΟΣΤΟΠΟΙΗΣΗΣ
</v>
      </c>
      <c r="C84" s="277"/>
      <c r="D84" s="246"/>
      <c r="E84" s="246"/>
      <c r="F84" s="246"/>
      <c r="G84" s="246"/>
      <c r="H84" s="246"/>
      <c r="I84" s="246"/>
      <c r="J84" s="246"/>
      <c r="K84" s="247">
        <f>SUM(K85:K87)</f>
        <v>685638.27</v>
      </c>
      <c r="L84" s="247">
        <f>SUM(L85:L88)</f>
        <v>637546</v>
      </c>
      <c r="M84" s="247">
        <f>SUM(M85:M88)</f>
        <v>640361.20000000007</v>
      </c>
      <c r="N84" s="247">
        <f t="shared" si="6"/>
        <v>-2815.2000000000698</v>
      </c>
      <c r="O84" s="249">
        <f t="shared" si="7"/>
        <v>1.004415681378285</v>
      </c>
      <c r="P84" s="250" t="s">
        <v>73</v>
      </c>
      <c r="Q84" s="379"/>
      <c r="R84" s="379"/>
      <c r="S84" s="379"/>
      <c r="T84" s="379"/>
      <c r="U84" s="379"/>
      <c r="V84" s="379"/>
      <c r="W84" s="251"/>
      <c r="X84" s="251"/>
      <c r="Y84" s="251"/>
    </row>
    <row r="85" spans="1:25" ht="48" x14ac:dyDescent="0.2">
      <c r="A85" s="271" t="s">
        <v>580</v>
      </c>
      <c r="B85" s="272" t="s">
        <v>582</v>
      </c>
      <c r="C85" s="266" t="s">
        <v>386</v>
      </c>
      <c r="D85" s="266" t="s">
        <v>724</v>
      </c>
      <c r="E85" s="266"/>
      <c r="F85" s="266">
        <v>120</v>
      </c>
      <c r="G85" s="274">
        <v>44539</v>
      </c>
      <c r="H85" s="266"/>
      <c r="I85" s="266"/>
      <c r="J85" s="266"/>
      <c r="K85" s="258">
        <v>650809.72</v>
      </c>
      <c r="L85" s="267">
        <v>572880</v>
      </c>
      <c r="M85" s="258">
        <f>ΠΛΗΡΩΜΕΣ!AH442</f>
        <v>572880</v>
      </c>
      <c r="N85" s="258">
        <f t="shared" si="6"/>
        <v>0</v>
      </c>
      <c r="O85" s="249">
        <f t="shared" si="7"/>
        <v>1</v>
      </c>
      <c r="P85" s="268"/>
      <c r="Q85" s="381" t="s">
        <v>621</v>
      </c>
      <c r="R85" s="381"/>
      <c r="S85" s="381"/>
      <c r="T85" s="381" t="s">
        <v>621</v>
      </c>
      <c r="U85" s="381"/>
      <c r="V85" s="381"/>
      <c r="W85" s="273" t="s">
        <v>725</v>
      </c>
      <c r="X85" s="273" t="s">
        <v>837</v>
      </c>
      <c r="Y85" s="273" t="s">
        <v>386</v>
      </c>
    </row>
    <row r="86" spans="1:25" ht="60" x14ac:dyDescent="0.2">
      <c r="A86" s="271" t="s">
        <v>581</v>
      </c>
      <c r="B86" s="272" t="s">
        <v>583</v>
      </c>
      <c r="C86" s="266" t="s">
        <v>386</v>
      </c>
      <c r="D86" s="266" t="s">
        <v>821</v>
      </c>
      <c r="E86" s="266"/>
      <c r="F86" s="266"/>
      <c r="G86" s="274">
        <v>44558</v>
      </c>
      <c r="H86" s="266"/>
      <c r="I86" s="266"/>
      <c r="J86" s="266"/>
      <c r="K86" s="258">
        <v>19948.55</v>
      </c>
      <c r="L86" s="267">
        <v>15314</v>
      </c>
      <c r="M86" s="258">
        <f>ΠΛΗΡΩΜΕΣ!AH445</f>
        <v>6323.9199999999992</v>
      </c>
      <c r="N86" s="258">
        <f t="shared" si="6"/>
        <v>8990.0800000000017</v>
      </c>
      <c r="O86" s="249">
        <f t="shared" si="7"/>
        <v>0.41295024160898519</v>
      </c>
      <c r="P86" s="268"/>
      <c r="Q86" s="380"/>
      <c r="R86" s="380"/>
      <c r="S86" s="380"/>
      <c r="T86" s="380"/>
      <c r="U86" s="380"/>
      <c r="V86" s="380"/>
      <c r="W86" s="269" t="s">
        <v>721</v>
      </c>
      <c r="X86" s="273" t="s">
        <v>837</v>
      </c>
      <c r="Y86" s="273" t="s">
        <v>386</v>
      </c>
    </row>
    <row r="87" spans="1:25" ht="24" x14ac:dyDescent="0.2">
      <c r="A87" s="271" t="s">
        <v>585</v>
      </c>
      <c r="B87" s="272" t="s">
        <v>584</v>
      </c>
      <c r="C87" s="266" t="s">
        <v>386</v>
      </c>
      <c r="D87" s="266" t="s">
        <v>825</v>
      </c>
      <c r="E87" s="266"/>
      <c r="F87" s="266"/>
      <c r="G87" s="274">
        <v>44390</v>
      </c>
      <c r="H87" s="266"/>
      <c r="I87" s="266"/>
      <c r="J87" s="266"/>
      <c r="K87" s="258">
        <v>14880</v>
      </c>
      <c r="L87" s="267">
        <v>8060</v>
      </c>
      <c r="M87" s="258">
        <f>ΠΛΗΡΩΜΕΣ!AH448</f>
        <v>8060</v>
      </c>
      <c r="N87" s="258">
        <f t="shared" si="6"/>
        <v>0</v>
      </c>
      <c r="O87" s="249">
        <f t="shared" si="7"/>
        <v>1</v>
      </c>
      <c r="P87" s="268"/>
      <c r="Q87" s="381" t="s">
        <v>621</v>
      </c>
      <c r="R87" s="381"/>
      <c r="S87" s="381"/>
      <c r="T87" s="381" t="s">
        <v>621</v>
      </c>
      <c r="U87" s="381"/>
      <c r="V87" s="381"/>
      <c r="W87" s="273" t="s">
        <v>725</v>
      </c>
      <c r="X87" s="273" t="s">
        <v>837</v>
      </c>
      <c r="Y87" s="273" t="s">
        <v>386</v>
      </c>
    </row>
    <row r="88" spans="1:25" ht="36" x14ac:dyDescent="0.2">
      <c r="A88" s="271" t="s">
        <v>820</v>
      </c>
      <c r="B88" s="272" t="s">
        <v>822</v>
      </c>
      <c r="C88" s="266" t="s">
        <v>386</v>
      </c>
      <c r="D88" s="266" t="s">
        <v>823</v>
      </c>
      <c r="E88" s="266"/>
      <c r="F88" s="266"/>
      <c r="G88" s="274">
        <v>44438</v>
      </c>
      <c r="H88" s="266"/>
      <c r="I88" s="266"/>
      <c r="J88" s="266"/>
      <c r="K88" s="258">
        <v>69688</v>
      </c>
      <c r="L88" s="267">
        <v>41292</v>
      </c>
      <c r="M88" s="258">
        <f>ΠΛΗΡΩΜΕΣ!AH451</f>
        <v>53097.279999999999</v>
      </c>
      <c r="N88" s="258"/>
      <c r="O88" s="249">
        <f t="shared" si="7"/>
        <v>1.2858975104136394</v>
      </c>
      <c r="P88" s="268"/>
      <c r="Q88" s="273"/>
      <c r="R88" s="273"/>
      <c r="S88" s="273"/>
      <c r="T88" s="273"/>
      <c r="U88" s="273"/>
      <c r="V88" s="273"/>
      <c r="W88" s="273"/>
      <c r="X88" s="273" t="s">
        <v>837</v>
      </c>
      <c r="Y88" s="273" t="s">
        <v>386</v>
      </c>
    </row>
    <row r="89" spans="1:25" s="102" customFormat="1" ht="90" customHeight="1" x14ac:dyDescent="0.2">
      <c r="A89" s="244">
        <v>12</v>
      </c>
      <c r="B89" s="277" t="str">
        <f>'1η ΦΑΣΗ ΠΑΡΑΚΟΛ.'!B21</f>
        <v xml:space="preserve">ΔΡΑΣΕΙΣ ΒΕΛΤΙΩΣΗΣ ΠΡΟΣΒΑΣΙΜΟΤΗΤΑΣ ΑΜΕΑ ΔΗΜΟΥ ΚΟΖΑΝΗΣ  </v>
      </c>
      <c r="C89" s="277"/>
      <c r="D89" s="246"/>
      <c r="E89" s="246"/>
      <c r="F89" s="246"/>
      <c r="G89" s="246"/>
      <c r="H89" s="246"/>
      <c r="I89" s="246"/>
      <c r="J89" s="246"/>
      <c r="K89" s="247">
        <f>SUM(K90:K91)</f>
        <v>139500</v>
      </c>
      <c r="L89" s="247">
        <f t="shared" ref="L89:M89" si="8">SUM(L90:L91)</f>
        <v>96225.34</v>
      </c>
      <c r="M89" s="247">
        <f t="shared" si="8"/>
        <v>94952.48000000001</v>
      </c>
      <c r="N89" s="247">
        <f t="shared" ref="N89:N114" si="9">L89-M89</f>
        <v>1272.859999999986</v>
      </c>
      <c r="O89" s="249">
        <f t="shared" si="7"/>
        <v>0.98677209142622946</v>
      </c>
      <c r="P89" s="250" t="s">
        <v>73</v>
      </c>
      <c r="Q89" s="379"/>
      <c r="R89" s="379"/>
      <c r="S89" s="379"/>
      <c r="T89" s="379"/>
      <c r="U89" s="379"/>
      <c r="V89" s="379"/>
      <c r="W89" s="251"/>
      <c r="X89" s="251"/>
      <c r="Y89" s="251"/>
    </row>
    <row r="90" spans="1:25" ht="36" x14ac:dyDescent="0.2">
      <c r="A90" s="271" t="s">
        <v>588</v>
      </c>
      <c r="B90" s="272" t="s">
        <v>586</v>
      </c>
      <c r="C90" s="272" t="s">
        <v>386</v>
      </c>
      <c r="D90" s="272" t="s">
        <v>683</v>
      </c>
      <c r="E90" s="272" t="s">
        <v>684</v>
      </c>
      <c r="F90" s="266">
        <v>6</v>
      </c>
      <c r="G90" s="266"/>
      <c r="H90" s="266"/>
      <c r="I90" s="266"/>
      <c r="J90" s="266"/>
      <c r="K90" s="258">
        <v>83000</v>
      </c>
      <c r="L90" s="267">
        <v>54415.34</v>
      </c>
      <c r="M90" s="258">
        <f>ΠΛΗΡΩΜΕΣ!AH432</f>
        <v>53142.48</v>
      </c>
      <c r="N90" s="258">
        <f t="shared" si="9"/>
        <v>1272.8599999999933</v>
      </c>
      <c r="O90" s="249">
        <f t="shared" si="7"/>
        <v>0.9766084343128244</v>
      </c>
      <c r="P90" s="268"/>
      <c r="Q90" s="381" t="s">
        <v>605</v>
      </c>
      <c r="R90" s="381"/>
      <c r="S90" s="381"/>
      <c r="T90" s="381" t="s">
        <v>605</v>
      </c>
      <c r="U90" s="381"/>
      <c r="V90" s="381"/>
      <c r="W90" s="273" t="s">
        <v>722</v>
      </c>
      <c r="X90" s="273" t="s">
        <v>722</v>
      </c>
      <c r="Y90" s="273" t="s">
        <v>722</v>
      </c>
    </row>
    <row r="91" spans="1:25" ht="48" x14ac:dyDescent="0.2">
      <c r="A91" s="271" t="s">
        <v>589</v>
      </c>
      <c r="B91" s="272" t="s">
        <v>587</v>
      </c>
      <c r="C91" s="272" t="s">
        <v>386</v>
      </c>
      <c r="D91" s="266" t="s">
        <v>749</v>
      </c>
      <c r="E91" s="266"/>
      <c r="F91" s="266"/>
      <c r="G91" s="266"/>
      <c r="H91" s="266"/>
      <c r="I91" s="266"/>
      <c r="J91" s="266"/>
      <c r="K91" s="258">
        <v>56500</v>
      </c>
      <c r="L91" s="267">
        <v>41810</v>
      </c>
      <c r="M91" s="258">
        <f>ΠΛΗΡΩΜΕΣ!AH437</f>
        <v>41810</v>
      </c>
      <c r="N91" s="258">
        <f t="shared" si="9"/>
        <v>0</v>
      </c>
      <c r="O91" s="249">
        <f t="shared" si="7"/>
        <v>1</v>
      </c>
      <c r="P91" s="268"/>
      <c r="Q91" s="380"/>
      <c r="R91" s="380"/>
      <c r="S91" s="380"/>
      <c r="T91" s="380"/>
      <c r="U91" s="380"/>
      <c r="V91" s="380"/>
      <c r="W91" s="269" t="s">
        <v>723</v>
      </c>
      <c r="X91" s="269" t="s">
        <v>386</v>
      </c>
      <c r="Y91" s="269" t="s">
        <v>386</v>
      </c>
    </row>
    <row r="92" spans="1:25" s="102" customFormat="1" ht="90" customHeight="1" x14ac:dyDescent="0.2">
      <c r="A92" s="244">
        <v>13</v>
      </c>
      <c r="B92" s="277" t="str">
        <f>'1η ΦΑΣΗ ΠΑΡΑΚΟΛ.'!B32</f>
        <v xml:space="preserve">Προμήθεια εξοπλισμού και υπηρεσιών πλοήγησης ατόμων οπτικής αναπηρίας και προσανατολισμού
στις εγκαταστάσεις του Δημαρχείου και της Κοινωφελούς Επιχείρησης Κοινωνικής Πρόνοιας και Μέριμνας του Δήμου
Κοζάνης
</v>
      </c>
      <c r="C92" s="277"/>
      <c r="D92" s="246"/>
      <c r="E92" s="246"/>
      <c r="F92" s="246"/>
      <c r="G92" s="246"/>
      <c r="H92" s="246"/>
      <c r="I92" s="246"/>
      <c r="J92" s="246"/>
      <c r="K92" s="247">
        <f>K93</f>
        <v>283960</v>
      </c>
      <c r="L92" s="247">
        <f t="shared" ref="L92:M92" si="10">L93</f>
        <v>272800</v>
      </c>
      <c r="M92" s="247">
        <f t="shared" si="10"/>
        <v>272800</v>
      </c>
      <c r="N92" s="247">
        <f t="shared" si="9"/>
        <v>0</v>
      </c>
      <c r="O92" s="249">
        <f t="shared" si="7"/>
        <v>1</v>
      </c>
      <c r="P92" s="250" t="s">
        <v>73</v>
      </c>
      <c r="Q92" s="379"/>
      <c r="R92" s="379"/>
      <c r="S92" s="379"/>
      <c r="T92" s="379"/>
      <c r="U92" s="379"/>
      <c r="V92" s="379"/>
      <c r="W92" s="251"/>
      <c r="X92" s="251"/>
      <c r="Y92" s="251"/>
    </row>
    <row r="93" spans="1:25" ht="87" customHeight="1" x14ac:dyDescent="0.2">
      <c r="A93" s="271" t="s">
        <v>591</v>
      </c>
      <c r="B93" s="272" t="s">
        <v>590</v>
      </c>
      <c r="C93" s="266" t="s">
        <v>386</v>
      </c>
      <c r="D93" s="266"/>
      <c r="E93" s="266"/>
      <c r="F93" s="266"/>
      <c r="G93" s="266"/>
      <c r="H93" s="266"/>
      <c r="I93" s="266"/>
      <c r="J93" s="266"/>
      <c r="K93" s="258">
        <v>283960</v>
      </c>
      <c r="L93" s="267">
        <v>272800</v>
      </c>
      <c r="M93" s="258">
        <f>ΠΛΗΡΩΜΕΣ!AH477</f>
        <v>272800</v>
      </c>
      <c r="N93" s="258">
        <f t="shared" si="9"/>
        <v>0</v>
      </c>
      <c r="O93" s="249">
        <f t="shared" si="7"/>
        <v>1</v>
      </c>
      <c r="P93" s="268"/>
      <c r="Q93" s="380" t="s">
        <v>598</v>
      </c>
      <c r="R93" s="380"/>
      <c r="S93" s="380"/>
      <c r="T93" s="380" t="s">
        <v>598</v>
      </c>
      <c r="U93" s="380"/>
      <c r="V93" s="380"/>
      <c r="W93" s="269" t="s">
        <v>723</v>
      </c>
      <c r="X93" s="273" t="s">
        <v>840</v>
      </c>
      <c r="Y93" s="273" t="s">
        <v>932</v>
      </c>
    </row>
    <row r="94" spans="1:25" s="102" customFormat="1" ht="90" customHeight="1" x14ac:dyDescent="0.2">
      <c r="A94" s="244">
        <v>14</v>
      </c>
      <c r="B94" s="277" t="str">
        <f>'1η ΦΑΣΗ ΠΑΡΑΚΟΛ.'!B44</f>
        <v>Δράσεις Κοινωνικής Φροντίδας και προστασίας Ρομά/Επιδότηση ενοικίου Δήμου Κοζάνης</v>
      </c>
      <c r="C94" s="277"/>
      <c r="D94" s="246"/>
      <c r="E94" s="246"/>
      <c r="F94" s="246"/>
      <c r="G94" s="246"/>
      <c r="H94" s="246"/>
      <c r="I94" s="246"/>
      <c r="J94" s="246"/>
      <c r="K94" s="247">
        <f>K95</f>
        <v>154548</v>
      </c>
      <c r="L94" s="247">
        <f t="shared" ref="L94:M94" si="11">L95</f>
        <v>154548</v>
      </c>
      <c r="M94" s="247">
        <f t="shared" si="11"/>
        <v>11911.5</v>
      </c>
      <c r="N94" s="247">
        <f t="shared" si="9"/>
        <v>142636.5</v>
      </c>
      <c r="O94" s="249">
        <f t="shared" si="7"/>
        <v>7.7073142324714655E-2</v>
      </c>
      <c r="P94" s="250" t="s">
        <v>73</v>
      </c>
      <c r="Q94" s="379"/>
      <c r="R94" s="379"/>
      <c r="S94" s="379"/>
      <c r="T94" s="379"/>
      <c r="U94" s="379"/>
      <c r="V94" s="379"/>
      <c r="W94" s="251"/>
      <c r="X94" s="251"/>
      <c r="Y94" s="251"/>
    </row>
    <row r="95" spans="1:25" ht="30.75" customHeight="1" x14ac:dyDescent="0.2">
      <c r="A95" s="271" t="s">
        <v>592</v>
      </c>
      <c r="B95" s="272" t="s">
        <v>546</v>
      </c>
      <c r="C95" s="266" t="s">
        <v>1228</v>
      </c>
      <c r="D95" s="266"/>
      <c r="E95" s="266"/>
      <c r="F95" s="266"/>
      <c r="G95" s="266"/>
      <c r="H95" s="266"/>
      <c r="I95" s="266"/>
      <c r="J95" s="266"/>
      <c r="K95" s="258">
        <v>154548</v>
      </c>
      <c r="L95" s="267">
        <f>K95</f>
        <v>154548</v>
      </c>
      <c r="M95" s="258">
        <f>ΠΛΗΡΩΜΕΣ!AH454</f>
        <v>11911.5</v>
      </c>
      <c r="N95" s="258">
        <f t="shared" si="9"/>
        <v>142636.5</v>
      </c>
      <c r="O95" s="249">
        <f t="shared" si="7"/>
        <v>7.7073142324714655E-2</v>
      </c>
      <c r="P95" s="268"/>
      <c r="Q95" s="380" t="s">
        <v>598</v>
      </c>
      <c r="R95" s="380"/>
      <c r="S95" s="380"/>
      <c r="T95" s="380" t="s">
        <v>598</v>
      </c>
      <c r="U95" s="380"/>
      <c r="V95" s="380"/>
      <c r="W95" s="269"/>
      <c r="X95" s="269"/>
      <c r="Y95" s="269"/>
    </row>
    <row r="96" spans="1:25" s="102" customFormat="1" ht="90" customHeight="1" x14ac:dyDescent="0.2">
      <c r="A96" s="244">
        <v>15</v>
      </c>
      <c r="B96" s="277" t="str">
        <f>'1η ΦΑΣΗ ΠΑΡΑΚΟΛ.'!B22</f>
        <v xml:space="preserve">ΠΡΟΜΗΘΕΙΑ - ΕΓΚΑΤΑΣΤΑΣΗ ΥΠΟΓΕΙΩΝ ΣΥΣΤΗΜΑΤΩΝ ΠΡΟΣΩΡΙΝΗΣ ΑΠΟΘΗΚΕΥΣΗΣ ΑΠΟΡΡΙΜΜΑΤΩΝ ΣΤΗΝ ΤΚ ΚΡΟΚΟΥ», </v>
      </c>
      <c r="C96" s="277"/>
      <c r="D96" s="246"/>
      <c r="E96" s="246"/>
      <c r="F96" s="246"/>
      <c r="G96" s="246"/>
      <c r="H96" s="246"/>
      <c r="I96" s="246"/>
      <c r="J96" s="246"/>
      <c r="K96" s="247">
        <f>K97</f>
        <v>136400</v>
      </c>
      <c r="L96" s="247">
        <f t="shared" ref="L96:M96" si="12">L97</f>
        <v>133920</v>
      </c>
      <c r="M96" s="247">
        <f t="shared" si="12"/>
        <v>133920</v>
      </c>
      <c r="N96" s="247">
        <f t="shared" si="9"/>
        <v>0</v>
      </c>
      <c r="O96" s="249">
        <f t="shared" si="7"/>
        <v>1</v>
      </c>
      <c r="P96" s="318" t="s">
        <v>416</v>
      </c>
      <c r="Q96" s="379"/>
      <c r="R96" s="379"/>
      <c r="S96" s="379"/>
      <c r="T96" s="379"/>
      <c r="U96" s="379"/>
      <c r="V96" s="379"/>
      <c r="W96" s="251"/>
      <c r="X96" s="251"/>
      <c r="Y96" s="251"/>
    </row>
    <row r="97" spans="1:25" ht="43.5" customHeight="1" x14ac:dyDescent="0.2">
      <c r="A97" s="271" t="s">
        <v>610</v>
      </c>
      <c r="B97" s="272" t="s">
        <v>611</v>
      </c>
      <c r="C97" s="266" t="s">
        <v>386</v>
      </c>
      <c r="D97" s="266"/>
      <c r="E97" s="266"/>
      <c r="F97" s="266"/>
      <c r="G97" s="266"/>
      <c r="H97" s="266"/>
      <c r="I97" s="266"/>
      <c r="J97" s="266"/>
      <c r="K97" s="258">
        <v>136400</v>
      </c>
      <c r="L97" s="267">
        <v>133920</v>
      </c>
      <c r="M97" s="258">
        <v>133920</v>
      </c>
      <c r="N97" s="258">
        <f t="shared" si="9"/>
        <v>0</v>
      </c>
      <c r="O97" s="249">
        <f t="shared" si="7"/>
        <v>1</v>
      </c>
      <c r="P97" s="362"/>
      <c r="Q97" s="381" t="s">
        <v>612</v>
      </c>
      <c r="R97" s="381"/>
      <c r="S97" s="381"/>
      <c r="T97" s="381" t="s">
        <v>612</v>
      </c>
      <c r="U97" s="381"/>
      <c r="V97" s="381"/>
      <c r="W97" s="273"/>
      <c r="X97" s="273" t="s">
        <v>722</v>
      </c>
      <c r="Y97" s="273" t="s">
        <v>927</v>
      </c>
    </row>
    <row r="98" spans="1:25" s="161" customFormat="1" ht="90" customHeight="1" x14ac:dyDescent="0.2">
      <c r="A98" s="281">
        <v>16</v>
      </c>
      <c r="B98" s="277" t="str">
        <f>'1η ΦΑΣΗ ΠΑΡΑΚΟΛ.'!B23</f>
        <v>«Αισθητική &amp; λειτουργική αναβάθμιση περιοχής πάρκου Αγίας Παρασκευής Τ.Κ. Καρυδίτσας»</v>
      </c>
      <c r="C98" s="277"/>
      <c r="D98" s="282"/>
      <c r="E98" s="282"/>
      <c r="F98" s="282"/>
      <c r="G98" s="282"/>
      <c r="H98" s="282"/>
      <c r="I98" s="282"/>
      <c r="J98" s="282"/>
      <c r="K98" s="283">
        <v>117000</v>
      </c>
      <c r="L98" s="283">
        <v>117000</v>
      </c>
      <c r="M98" s="283">
        <v>117000</v>
      </c>
      <c r="N98" s="283">
        <f t="shared" si="9"/>
        <v>0</v>
      </c>
      <c r="O98" s="249">
        <f t="shared" si="7"/>
        <v>1</v>
      </c>
      <c r="P98" s="319" t="s">
        <v>416</v>
      </c>
      <c r="Q98" s="384"/>
      <c r="R98" s="384"/>
      <c r="S98" s="384"/>
      <c r="T98" s="384"/>
      <c r="U98" s="384"/>
      <c r="V98" s="384"/>
      <c r="W98" s="284"/>
      <c r="X98" s="284"/>
      <c r="Y98" s="284"/>
    </row>
    <row r="99" spans="1:25" s="140" customFormat="1" ht="45.75" customHeight="1" x14ac:dyDescent="0.2">
      <c r="A99" s="285" t="s">
        <v>606</v>
      </c>
      <c r="B99" s="272" t="s">
        <v>607</v>
      </c>
      <c r="C99" s="272" t="s">
        <v>387</v>
      </c>
      <c r="D99" s="272"/>
      <c r="E99" s="272"/>
      <c r="F99" s="272"/>
      <c r="G99" s="272"/>
      <c r="H99" s="272"/>
      <c r="I99" s="272"/>
      <c r="J99" s="272"/>
      <c r="K99" s="286">
        <v>117000</v>
      </c>
      <c r="L99" s="287">
        <v>0</v>
      </c>
      <c r="M99" s="286"/>
      <c r="N99" s="286">
        <f t="shared" si="9"/>
        <v>0</v>
      </c>
      <c r="O99" s="249" t="e">
        <f t="shared" si="7"/>
        <v>#DIV/0!</v>
      </c>
      <c r="P99" s="363"/>
      <c r="Q99" s="381" t="s">
        <v>614</v>
      </c>
      <c r="R99" s="381"/>
      <c r="S99" s="381"/>
      <c r="T99" s="381" t="s">
        <v>614</v>
      </c>
      <c r="U99" s="381"/>
      <c r="V99" s="381"/>
      <c r="W99" s="273"/>
      <c r="X99" s="273" t="s">
        <v>841</v>
      </c>
      <c r="Y99" s="273" t="s">
        <v>933</v>
      </c>
    </row>
    <row r="100" spans="1:25" s="102" customFormat="1" ht="90" customHeight="1" x14ac:dyDescent="0.2">
      <c r="A100" s="244">
        <v>17</v>
      </c>
      <c r="B100" s="277" t="str">
        <f>'1η ΦΑΣΗ ΠΑΡΑΚΟΛ.'!B25</f>
        <v>«Αποκατάσταση, Αξιοποίηση &amp; Επανάχρηση του Νερόμυλου στην Λευκοπηγή Κοζάνης»</v>
      </c>
      <c r="C100" s="277"/>
      <c r="D100" s="246"/>
      <c r="E100" s="246"/>
      <c r="F100" s="246"/>
      <c r="G100" s="246"/>
      <c r="H100" s="246"/>
      <c r="I100" s="246"/>
      <c r="J100" s="246"/>
      <c r="K100" s="247">
        <f>K101</f>
        <v>280000</v>
      </c>
      <c r="L100" s="247">
        <f t="shared" ref="L100:M100" si="13">L101</f>
        <v>0</v>
      </c>
      <c r="M100" s="247">
        <f t="shared" si="13"/>
        <v>0</v>
      </c>
      <c r="N100" s="247">
        <f t="shared" si="9"/>
        <v>0</v>
      </c>
      <c r="O100" s="249" t="e">
        <f t="shared" si="7"/>
        <v>#DIV/0!</v>
      </c>
      <c r="P100" s="318" t="s">
        <v>416</v>
      </c>
      <c r="Q100" s="379"/>
      <c r="R100" s="379"/>
      <c r="S100" s="379"/>
      <c r="T100" s="379"/>
      <c r="U100" s="379"/>
      <c r="V100" s="379"/>
      <c r="W100" s="251"/>
      <c r="X100" s="251"/>
      <c r="Y100" s="251"/>
    </row>
    <row r="101" spans="1:25" ht="43.5" customHeight="1" x14ac:dyDescent="0.2">
      <c r="A101" s="271" t="s">
        <v>609</v>
      </c>
      <c r="B101" s="285" t="s">
        <v>608</v>
      </c>
      <c r="C101" s="266" t="s">
        <v>387</v>
      </c>
      <c r="D101" s="266"/>
      <c r="E101" s="266"/>
      <c r="F101" s="266"/>
      <c r="G101" s="266"/>
      <c r="H101" s="266"/>
      <c r="I101" s="266"/>
      <c r="J101" s="266"/>
      <c r="K101" s="258">
        <v>280000</v>
      </c>
      <c r="L101" s="267">
        <v>0</v>
      </c>
      <c r="M101" s="258"/>
      <c r="N101" s="258">
        <f t="shared" si="9"/>
        <v>0</v>
      </c>
      <c r="O101" s="249" t="e">
        <f t="shared" si="7"/>
        <v>#DIV/0!</v>
      </c>
      <c r="P101" s="364"/>
      <c r="Q101" s="381" t="s">
        <v>613</v>
      </c>
      <c r="R101" s="381"/>
      <c r="S101" s="381"/>
      <c r="T101" s="381" t="s">
        <v>613</v>
      </c>
      <c r="U101" s="381"/>
      <c r="V101" s="381"/>
      <c r="W101" s="273"/>
      <c r="X101" s="273"/>
      <c r="Y101" s="273" t="s">
        <v>934</v>
      </c>
    </row>
    <row r="102" spans="1:25" s="102" customFormat="1" ht="90" customHeight="1" x14ac:dyDescent="0.2">
      <c r="A102" s="244">
        <v>18</v>
      </c>
      <c r="B102" s="277" t="str">
        <f>'1η ΦΑΣΗ ΠΑΡΑΚΟΛ.'!B48</f>
        <v>ΣΒΑΚ ΔΗΜΟΥ ΚΟΖΑΝΗΣ</v>
      </c>
      <c r="C102" s="277"/>
      <c r="D102" s="246"/>
      <c r="E102" s="246"/>
      <c r="F102" s="246"/>
      <c r="G102" s="246"/>
      <c r="H102" s="246"/>
      <c r="I102" s="246"/>
      <c r="J102" s="246"/>
      <c r="K102" s="247">
        <f>K103</f>
        <v>86000</v>
      </c>
      <c r="L102" s="247">
        <f>L103</f>
        <v>78208.38</v>
      </c>
      <c r="M102" s="247">
        <f t="shared" ref="M102" si="14">M103</f>
        <v>78208.38</v>
      </c>
      <c r="N102" s="247">
        <f t="shared" si="9"/>
        <v>0</v>
      </c>
      <c r="O102" s="249">
        <f t="shared" si="7"/>
        <v>1</v>
      </c>
      <c r="P102" s="318" t="s">
        <v>616</v>
      </c>
      <c r="Q102" s="379"/>
      <c r="R102" s="379"/>
      <c r="S102" s="379"/>
      <c r="T102" s="379"/>
      <c r="U102" s="379"/>
      <c r="V102" s="379"/>
      <c r="W102" s="251"/>
      <c r="X102" s="251"/>
      <c r="Y102" s="251"/>
    </row>
    <row r="103" spans="1:25" ht="35.25" customHeight="1" x14ac:dyDescent="0.2">
      <c r="A103" s="271" t="s">
        <v>622</v>
      </c>
      <c r="B103" s="272" t="s">
        <v>615</v>
      </c>
      <c r="C103" s="266" t="s">
        <v>386</v>
      </c>
      <c r="D103" s="272" t="s">
        <v>638</v>
      </c>
      <c r="E103" s="266"/>
      <c r="F103" s="266"/>
      <c r="G103" s="266"/>
      <c r="H103" s="266"/>
      <c r="I103" s="266"/>
      <c r="J103" s="266"/>
      <c r="K103" s="258">
        <f>'1η ΦΑΣΗ ΠΑΡΑΚΟΛ.'!F48</f>
        <v>86000</v>
      </c>
      <c r="L103" s="258">
        <v>78208.38</v>
      </c>
      <c r="M103" s="258">
        <f>ΠΛΗΡΩΜΕΣ!AH419</f>
        <v>78208.38</v>
      </c>
      <c r="N103" s="258">
        <f t="shared" si="9"/>
        <v>0</v>
      </c>
      <c r="O103" s="249">
        <f t="shared" si="7"/>
        <v>1</v>
      </c>
      <c r="P103" s="362"/>
      <c r="Q103" s="381"/>
      <c r="R103" s="381"/>
      <c r="S103" s="381"/>
      <c r="T103" s="381"/>
      <c r="U103" s="381"/>
      <c r="V103" s="381"/>
      <c r="W103" s="273"/>
      <c r="X103" s="273" t="s">
        <v>842</v>
      </c>
      <c r="Y103" s="273" t="s">
        <v>842</v>
      </c>
    </row>
    <row r="104" spans="1:25" s="102" customFormat="1" ht="90" customHeight="1" x14ac:dyDescent="0.2">
      <c r="A104" s="244">
        <v>19</v>
      </c>
      <c r="B104" s="277" t="s">
        <v>623</v>
      </c>
      <c r="C104" s="277"/>
      <c r="D104" s="246"/>
      <c r="E104" s="246"/>
      <c r="F104" s="246"/>
      <c r="G104" s="246"/>
      <c r="H104" s="246"/>
      <c r="I104" s="246"/>
      <c r="J104" s="246"/>
      <c r="K104" s="247">
        <v>50000</v>
      </c>
      <c r="L104" s="247">
        <f>L105</f>
        <v>50000</v>
      </c>
      <c r="M104" s="247">
        <f t="shared" ref="M104" si="15">M105</f>
        <v>50000</v>
      </c>
      <c r="N104" s="247">
        <f t="shared" si="9"/>
        <v>0</v>
      </c>
      <c r="O104" s="249">
        <f t="shared" si="7"/>
        <v>1</v>
      </c>
      <c r="P104" s="318" t="s">
        <v>616</v>
      </c>
      <c r="Q104" s="379"/>
      <c r="R104" s="379"/>
      <c r="S104" s="379"/>
      <c r="T104" s="379"/>
      <c r="U104" s="379"/>
      <c r="V104" s="379"/>
      <c r="W104" s="251"/>
      <c r="X104" s="251"/>
      <c r="Y104" s="251"/>
    </row>
    <row r="105" spans="1:25" ht="30" customHeight="1" x14ac:dyDescent="0.2">
      <c r="A105" s="271" t="s">
        <v>624</v>
      </c>
      <c r="B105" s="272" t="s">
        <v>623</v>
      </c>
      <c r="C105" s="266" t="s">
        <v>386</v>
      </c>
      <c r="D105" s="266" t="s">
        <v>920</v>
      </c>
      <c r="E105" s="266"/>
      <c r="F105" s="266"/>
      <c r="G105" s="266"/>
      <c r="H105" s="266"/>
      <c r="I105" s="266"/>
      <c r="J105" s="266"/>
      <c r="K105" s="258">
        <v>50000</v>
      </c>
      <c r="L105" s="267">
        <v>50000</v>
      </c>
      <c r="M105" s="258">
        <v>50000</v>
      </c>
      <c r="N105" s="258">
        <f t="shared" si="9"/>
        <v>0</v>
      </c>
      <c r="O105" s="249">
        <f t="shared" si="7"/>
        <v>1</v>
      </c>
      <c r="P105" s="364"/>
      <c r="Q105" s="381" t="s">
        <v>629</v>
      </c>
      <c r="R105" s="381"/>
      <c r="S105" s="381"/>
      <c r="T105" s="381" t="s">
        <v>629</v>
      </c>
      <c r="U105" s="381"/>
      <c r="V105" s="381"/>
      <c r="W105" s="273"/>
      <c r="X105" s="273" t="s">
        <v>842</v>
      </c>
      <c r="Y105" s="273" t="s">
        <v>842</v>
      </c>
    </row>
    <row r="106" spans="1:25" s="102" customFormat="1" ht="90" customHeight="1" x14ac:dyDescent="0.2">
      <c r="A106" s="244">
        <v>20</v>
      </c>
      <c r="B106" s="277" t="str">
        <f>'1η ΦΑΣΗ ΠΑΡΑΚΟΛ.'!B51</f>
        <v>ΠΡΟΜΗΘΕΙΑ ΚΑΙ ΕΓΚΑΤΑΣΤΑΣΗ ΑΣΤΙΚΟΥ ΕΞΟΠΛΙΣΜΟΥ ΚΟΙΝΟΧΡΗΣΤΩΝ ΧΩΡΩΝ</v>
      </c>
      <c r="C106" s="277"/>
      <c r="D106" s="246"/>
      <c r="E106" s="246"/>
      <c r="F106" s="246"/>
      <c r="G106" s="246"/>
      <c r="H106" s="246"/>
      <c r="I106" s="246"/>
      <c r="J106" s="246"/>
      <c r="K106" s="247">
        <f>K107</f>
        <v>216553.60000000001</v>
      </c>
      <c r="L106" s="247">
        <f>L107</f>
        <v>263748</v>
      </c>
      <c r="M106" s="247">
        <f t="shared" ref="M106" si="16">M107</f>
        <v>263748</v>
      </c>
      <c r="N106" s="247">
        <f t="shared" si="9"/>
        <v>0</v>
      </c>
      <c r="O106" s="249">
        <f t="shared" si="7"/>
        <v>1</v>
      </c>
      <c r="P106" s="318" t="s">
        <v>616</v>
      </c>
      <c r="Q106" s="379"/>
      <c r="R106" s="379"/>
      <c r="S106" s="379"/>
      <c r="T106" s="379"/>
      <c r="U106" s="379"/>
      <c r="V106" s="379"/>
      <c r="W106" s="251"/>
      <c r="X106" s="251"/>
      <c r="Y106" s="251"/>
    </row>
    <row r="107" spans="1:25" ht="34.5" customHeight="1" x14ac:dyDescent="0.2">
      <c r="A107" s="271" t="s">
        <v>625</v>
      </c>
      <c r="B107" s="272" t="str">
        <f>B106</f>
        <v>ΠΡΟΜΗΘΕΙΑ ΚΑΙ ΕΓΚΑΤΑΣΤΑΣΗ ΑΣΤΙΚΟΥ ΕΞΟΠΛΙΣΜΟΥ ΚΟΙΝΟΧΡΗΣΤΩΝ ΧΩΡΩΝ</v>
      </c>
      <c r="C107" s="266" t="s">
        <v>386</v>
      </c>
      <c r="D107" s="266"/>
      <c r="E107" s="266"/>
      <c r="F107" s="266"/>
      <c r="G107" s="266"/>
      <c r="H107" s="266"/>
      <c r="I107" s="266"/>
      <c r="J107" s="266"/>
      <c r="K107" s="258">
        <f>'1η ΦΑΣΗ ΠΑΡΑΚΟΛ.'!F51</f>
        <v>216553.60000000001</v>
      </c>
      <c r="L107" s="267">
        <v>263748</v>
      </c>
      <c r="M107" s="258">
        <v>263748</v>
      </c>
      <c r="N107" s="258">
        <f t="shared" si="9"/>
        <v>0</v>
      </c>
      <c r="O107" s="249">
        <f t="shared" si="7"/>
        <v>1</v>
      </c>
      <c r="P107" s="362"/>
      <c r="Q107" s="380" t="s">
        <v>628</v>
      </c>
      <c r="R107" s="380"/>
      <c r="S107" s="380"/>
      <c r="T107" s="380" t="s">
        <v>628</v>
      </c>
      <c r="U107" s="380"/>
      <c r="V107" s="380"/>
      <c r="W107" s="269"/>
      <c r="X107" s="269" t="s">
        <v>722</v>
      </c>
      <c r="Y107" s="269" t="s">
        <v>386</v>
      </c>
    </row>
    <row r="108" spans="1:25" s="102" customFormat="1" ht="90" customHeight="1" x14ac:dyDescent="0.2">
      <c r="A108" s="244">
        <v>21</v>
      </c>
      <c r="B108" s="277" t="str">
        <f>'1η ΦΑΣΗ ΠΑΡΑΚΟΛ.'!B52</f>
        <v>ΠΡΟΜΗΘΕΙΑ ΥΛΙΚΩΝ &amp; ΕΞΟΠΛΙΣΜΟΥ ΠΑΙΔΙΚΩΝ ΧΑΡΩΝ ΔΗΜΟΥ ΚΟΖΑΝΗΣ</v>
      </c>
      <c r="C108" s="277"/>
      <c r="D108" s="246"/>
      <c r="E108" s="246"/>
      <c r="F108" s="246"/>
      <c r="G108" s="246"/>
      <c r="H108" s="246"/>
      <c r="I108" s="246"/>
      <c r="J108" s="246"/>
      <c r="K108" s="247">
        <f>'1η ΦΑΣΗ ΠΑΡΑΚΟΛ.'!F52</f>
        <v>217110</v>
      </c>
      <c r="L108" s="247">
        <f>L109</f>
        <v>337885.76</v>
      </c>
      <c r="M108" s="247">
        <f>M109</f>
        <v>337885.76</v>
      </c>
      <c r="N108" s="247">
        <f t="shared" si="9"/>
        <v>0</v>
      </c>
      <c r="O108" s="249">
        <f t="shared" si="7"/>
        <v>1</v>
      </c>
      <c r="P108" s="318" t="s">
        <v>616</v>
      </c>
      <c r="Q108" s="379"/>
      <c r="R108" s="379"/>
      <c r="S108" s="379"/>
      <c r="T108" s="379"/>
      <c r="U108" s="379"/>
      <c r="V108" s="379"/>
      <c r="W108" s="251"/>
      <c r="X108" s="251"/>
      <c r="Y108" s="251"/>
    </row>
    <row r="109" spans="1:25" ht="32.25" customHeight="1" x14ac:dyDescent="0.2">
      <c r="A109" s="271" t="s">
        <v>626</v>
      </c>
      <c r="B109" s="272" t="str">
        <f>B108</f>
        <v>ΠΡΟΜΗΘΕΙΑ ΥΛΙΚΩΝ &amp; ΕΞΟΠΛΙΣΜΟΥ ΠΑΙΔΙΚΩΝ ΧΑΡΩΝ ΔΗΜΟΥ ΚΟΖΑΝΗΣ</v>
      </c>
      <c r="C109" s="266" t="s">
        <v>386</v>
      </c>
      <c r="D109" s="266" t="s">
        <v>630</v>
      </c>
      <c r="E109" s="266"/>
      <c r="F109" s="266"/>
      <c r="G109" s="266"/>
      <c r="H109" s="266"/>
      <c r="I109" s="266"/>
      <c r="J109" s="266"/>
      <c r="K109" s="258">
        <f>K108</f>
        <v>217110</v>
      </c>
      <c r="L109" s="258">
        <v>337885.76</v>
      </c>
      <c r="M109" s="258">
        <f>L109</f>
        <v>337885.76</v>
      </c>
      <c r="N109" s="258">
        <f t="shared" si="9"/>
        <v>0</v>
      </c>
      <c r="O109" s="249">
        <f t="shared" si="7"/>
        <v>1</v>
      </c>
      <c r="P109" s="364"/>
      <c r="Q109" s="380"/>
      <c r="R109" s="380"/>
      <c r="S109" s="380"/>
      <c r="T109" s="380"/>
      <c r="U109" s="380"/>
      <c r="V109" s="380"/>
      <c r="W109" s="269"/>
      <c r="X109" s="273" t="s">
        <v>842</v>
      </c>
      <c r="Y109" s="273" t="s">
        <v>927</v>
      </c>
    </row>
    <row r="110" spans="1:25" s="102" customFormat="1" ht="90" customHeight="1" x14ac:dyDescent="0.2">
      <c r="A110" s="244">
        <v>22</v>
      </c>
      <c r="B110" s="277" t="str">
        <f>'1η ΦΑΣΗ ΠΑΡΑΚΟΛ.'!B49</f>
        <v>ΣΔΑΕΚ ΔΗΜΟΥ ΚΟΖΑΝΗΣ</v>
      </c>
      <c r="C110" s="277"/>
      <c r="D110" s="246"/>
      <c r="E110" s="246"/>
      <c r="F110" s="246"/>
      <c r="G110" s="246"/>
      <c r="H110" s="246"/>
      <c r="I110" s="246"/>
      <c r="J110" s="246"/>
      <c r="K110" s="247">
        <f>K111</f>
        <v>30000</v>
      </c>
      <c r="L110" s="247">
        <f>L111</f>
        <v>30000</v>
      </c>
      <c r="M110" s="247">
        <f t="shared" ref="M110" si="17">M111</f>
        <v>30000</v>
      </c>
      <c r="N110" s="247">
        <f t="shared" si="9"/>
        <v>0</v>
      </c>
      <c r="O110" s="249">
        <f t="shared" si="7"/>
        <v>1</v>
      </c>
      <c r="P110" s="318" t="s">
        <v>616</v>
      </c>
      <c r="Q110" s="379"/>
      <c r="R110" s="379"/>
      <c r="S110" s="379"/>
      <c r="T110" s="379"/>
      <c r="U110" s="379"/>
      <c r="V110" s="379"/>
      <c r="W110" s="251"/>
      <c r="X110" s="251"/>
      <c r="Y110" s="251"/>
    </row>
    <row r="111" spans="1:25" ht="35.25" customHeight="1" x14ac:dyDescent="0.2">
      <c r="A111" s="271" t="s">
        <v>627</v>
      </c>
      <c r="B111" s="272" t="str">
        <f>B110</f>
        <v>ΣΔΑΕΚ ΔΗΜΟΥ ΚΟΖΑΝΗΣ</v>
      </c>
      <c r="C111" s="266" t="s">
        <v>386</v>
      </c>
      <c r="D111" s="266" t="s">
        <v>769</v>
      </c>
      <c r="E111" s="266"/>
      <c r="F111" s="266"/>
      <c r="G111" s="266"/>
      <c r="H111" s="266"/>
      <c r="I111" s="266"/>
      <c r="J111" s="266"/>
      <c r="K111" s="258">
        <v>30000</v>
      </c>
      <c r="L111" s="267">
        <v>30000</v>
      </c>
      <c r="M111" s="258">
        <v>30000</v>
      </c>
      <c r="N111" s="258">
        <f t="shared" si="9"/>
        <v>0</v>
      </c>
      <c r="O111" s="249">
        <f t="shared" si="7"/>
        <v>1</v>
      </c>
      <c r="P111" s="364"/>
      <c r="Q111" s="381" t="s">
        <v>629</v>
      </c>
      <c r="R111" s="381"/>
      <c r="S111" s="381"/>
      <c r="T111" s="381" t="s">
        <v>629</v>
      </c>
      <c r="U111" s="381"/>
      <c r="V111" s="381"/>
      <c r="W111" s="273"/>
      <c r="X111" s="273" t="s">
        <v>843</v>
      </c>
      <c r="Y111" s="273" t="s">
        <v>927</v>
      </c>
    </row>
    <row r="112" spans="1:25" s="102" customFormat="1" ht="90" customHeight="1" x14ac:dyDescent="0.2">
      <c r="A112" s="244">
        <v>23</v>
      </c>
      <c r="B112" s="277" t="str">
        <f>'1η ΦΑΣΗ ΠΑΡΑΚΟΛ.'!B53</f>
        <v>ΙΔΡΥΣΗ ΝΕΩΝ ΤΜΗΜΑΤΩΝ ΒΡΕΦΙΚΗΣ, ΠΑΙΔΙΚΗΣ ΚΑΙ ΒΡΕΦΟΝΗΠΙΑΚΗΣ ΦΡΟΝΤΙΔΑΣ</v>
      </c>
      <c r="C112" s="277"/>
      <c r="D112" s="246"/>
      <c r="E112" s="246"/>
      <c r="F112" s="246"/>
      <c r="G112" s="246"/>
      <c r="H112" s="246"/>
      <c r="I112" s="246"/>
      <c r="J112" s="246"/>
      <c r="K112" s="247">
        <v>75000</v>
      </c>
      <c r="L112" s="247">
        <f>L113+L114</f>
        <v>75378.36</v>
      </c>
      <c r="M112" s="247">
        <f t="shared" ref="M112" si="18">M113</f>
        <v>65992.06</v>
      </c>
      <c r="N112" s="247">
        <f t="shared" si="9"/>
        <v>9386.3000000000029</v>
      </c>
      <c r="O112" s="249">
        <f t="shared" si="7"/>
        <v>0.87547752431865056</v>
      </c>
      <c r="P112" s="367" t="s">
        <v>631</v>
      </c>
      <c r="Q112" s="379"/>
      <c r="R112" s="379"/>
      <c r="S112" s="379"/>
      <c r="T112" s="379"/>
      <c r="U112" s="379"/>
      <c r="V112" s="379"/>
      <c r="W112" s="251"/>
      <c r="X112" s="251"/>
      <c r="Y112" s="251"/>
    </row>
    <row r="113" spans="1:25" ht="60" x14ac:dyDescent="0.2">
      <c r="A113" s="271" t="s">
        <v>633</v>
      </c>
      <c r="B113" s="272" t="s">
        <v>635</v>
      </c>
      <c r="C113" s="266" t="s">
        <v>386</v>
      </c>
      <c r="D113" s="272" t="s">
        <v>636</v>
      </c>
      <c r="E113" s="266"/>
      <c r="F113" s="266"/>
      <c r="G113" s="266"/>
      <c r="H113" s="266"/>
      <c r="I113" s="266"/>
      <c r="J113" s="266"/>
      <c r="K113" s="258"/>
      <c r="L113" s="258">
        <f>53219.4+12772.66</f>
        <v>65992.06</v>
      </c>
      <c r="M113" s="258">
        <v>65992.06</v>
      </c>
      <c r="N113" s="258">
        <f t="shared" si="9"/>
        <v>0</v>
      </c>
      <c r="O113" s="249">
        <f t="shared" si="7"/>
        <v>1</v>
      </c>
      <c r="P113" s="365"/>
      <c r="Q113" s="391"/>
      <c r="R113" s="391"/>
      <c r="S113" s="391"/>
      <c r="T113" s="391"/>
      <c r="U113" s="391"/>
      <c r="V113" s="391"/>
      <c r="W113" s="288"/>
      <c r="X113" s="289" t="s">
        <v>844</v>
      </c>
      <c r="Y113" s="289" t="s">
        <v>844</v>
      </c>
    </row>
    <row r="114" spans="1:25" ht="48" x14ac:dyDescent="0.2">
      <c r="A114" s="271" t="s">
        <v>634</v>
      </c>
      <c r="B114" s="272" t="s">
        <v>641</v>
      </c>
      <c r="C114" s="266" t="s">
        <v>386</v>
      </c>
      <c r="D114" s="272" t="s">
        <v>637</v>
      </c>
      <c r="E114" s="266"/>
      <c r="F114" s="266"/>
      <c r="G114" s="266"/>
      <c r="H114" s="266"/>
      <c r="I114" s="266"/>
      <c r="J114" s="266"/>
      <c r="K114" s="258"/>
      <c r="L114" s="258">
        <f>7179.1+2207.2</f>
        <v>9386.2999999999993</v>
      </c>
      <c r="M114" s="258">
        <v>9386.2999999999993</v>
      </c>
      <c r="N114" s="258">
        <f t="shared" si="9"/>
        <v>0</v>
      </c>
      <c r="O114" s="249">
        <f t="shared" si="7"/>
        <v>1</v>
      </c>
      <c r="P114" s="366"/>
      <c r="Q114" s="391"/>
      <c r="R114" s="391"/>
      <c r="S114" s="391"/>
      <c r="T114" s="391"/>
      <c r="U114" s="391"/>
      <c r="V114" s="391"/>
      <c r="W114" s="288"/>
      <c r="X114" s="288" t="s">
        <v>842</v>
      </c>
      <c r="Y114" s="288" t="s">
        <v>842</v>
      </c>
    </row>
    <row r="115" spans="1:25" s="102" customFormat="1" ht="90" customHeight="1" x14ac:dyDescent="0.2">
      <c r="A115" s="244">
        <v>24</v>
      </c>
      <c r="B115" s="277" t="str">
        <f>'1η ΦΑΣΗ ΠΑΡΑΚΟΛ.'!B45</f>
        <v xml:space="preserve">ΠΡΟΜΗΘΕΙΑ ΕΞΟΠΛΙΣΜΟΥ ΑΝΤΙΜΕΤΩΠΙΣΗΣ ΦΥΣΙΚΩΝ ΦΑΙΝΟΜΕΝΩΝ
</v>
      </c>
      <c r="C115" s="277"/>
      <c r="D115" s="246"/>
      <c r="E115" s="246"/>
      <c r="F115" s="246"/>
      <c r="G115" s="246"/>
      <c r="H115" s="246"/>
      <c r="I115" s="246"/>
      <c r="J115" s="246"/>
      <c r="K115" s="247">
        <f>K116+K117+K118</f>
        <v>947360</v>
      </c>
      <c r="L115" s="247">
        <f t="shared" ref="L115:N115" si="19">L116+L117+L118</f>
        <v>946120</v>
      </c>
      <c r="M115" s="247">
        <f t="shared" si="19"/>
        <v>946119.68000000005</v>
      </c>
      <c r="N115" s="247">
        <f t="shared" si="19"/>
        <v>0.31999999994877726</v>
      </c>
      <c r="O115" s="249">
        <f t="shared" si="7"/>
        <v>0.99999966177651889</v>
      </c>
      <c r="P115" s="250" t="s">
        <v>73</v>
      </c>
      <c r="Q115" s="379"/>
      <c r="R115" s="379"/>
      <c r="S115" s="379"/>
      <c r="T115" s="379"/>
      <c r="U115" s="379"/>
      <c r="V115" s="379"/>
      <c r="W115" s="251"/>
      <c r="X115" s="251"/>
      <c r="Y115" s="251"/>
    </row>
    <row r="116" spans="1:25" ht="44.25" customHeight="1" x14ac:dyDescent="0.2">
      <c r="A116" s="271" t="s">
        <v>764</v>
      </c>
      <c r="B116" s="272" t="str">
        <f>B115</f>
        <v xml:space="preserve">ΠΡΟΜΗΘΕΙΑ ΕΞΟΠΛΙΣΜΟΥ ΑΝΤΙΜΕΤΩΠΙΣΗΣ ΦΥΣΙΚΩΝ ΦΑΙΝΟΜΕΝΩΝ
</v>
      </c>
      <c r="C116" s="266" t="s">
        <v>386</v>
      </c>
      <c r="D116" s="266"/>
      <c r="E116" s="266"/>
      <c r="F116" s="266"/>
      <c r="G116" s="266"/>
      <c r="H116" s="266"/>
      <c r="I116" s="266"/>
      <c r="J116" s="266"/>
      <c r="K116" s="258">
        <v>0</v>
      </c>
      <c r="L116" s="267">
        <v>0</v>
      </c>
      <c r="M116" s="258"/>
      <c r="N116" s="258">
        <f>L116-M116</f>
        <v>0</v>
      </c>
      <c r="O116" s="249" t="e">
        <f t="shared" si="7"/>
        <v>#DIV/0!</v>
      </c>
      <c r="P116" s="268"/>
      <c r="Q116" s="275"/>
      <c r="R116" s="266"/>
      <c r="S116" s="266"/>
      <c r="T116" s="275"/>
      <c r="U116" s="266"/>
      <c r="V116" s="266"/>
      <c r="W116" s="266"/>
      <c r="X116" s="272" t="s">
        <v>845</v>
      </c>
      <c r="Y116" s="272" t="s">
        <v>947</v>
      </c>
    </row>
    <row r="117" spans="1:25" ht="65.25" customHeight="1" x14ac:dyDescent="0.2">
      <c r="A117" s="310" t="s">
        <v>1243</v>
      </c>
      <c r="B117" s="311" t="s">
        <v>1245</v>
      </c>
      <c r="C117" s="266" t="s">
        <v>386</v>
      </c>
      <c r="D117" s="312"/>
      <c r="E117" s="312"/>
      <c r="F117" s="312"/>
      <c r="G117" s="312"/>
      <c r="H117" s="312"/>
      <c r="I117" s="312"/>
      <c r="J117" s="312"/>
      <c r="K117" s="313">
        <v>699360</v>
      </c>
      <c r="L117" s="314">
        <v>698368</v>
      </c>
      <c r="M117" s="313">
        <f>ΠΛΗΡΩΜΕΣ!AH539</f>
        <v>698367.68</v>
      </c>
      <c r="N117" s="258">
        <f>L117-M117</f>
        <v>0.31999999994877726</v>
      </c>
      <c r="O117" s="249">
        <f t="shared" si="7"/>
        <v>0.99999954178885642</v>
      </c>
      <c r="P117" s="315"/>
      <c r="Q117" s="316"/>
      <c r="R117" s="312"/>
      <c r="S117" s="312"/>
      <c r="T117" s="316"/>
      <c r="U117" s="312"/>
      <c r="V117" s="312"/>
      <c r="W117" s="312"/>
      <c r="X117" s="311"/>
      <c r="Y117" s="311"/>
    </row>
    <row r="118" spans="1:25" ht="69.75" customHeight="1" x14ac:dyDescent="0.2">
      <c r="A118" s="310" t="s">
        <v>1244</v>
      </c>
      <c r="B118" s="311" t="s">
        <v>1246</v>
      </c>
      <c r="C118" s="266" t="s">
        <v>386</v>
      </c>
      <c r="D118" s="312"/>
      <c r="E118" s="312"/>
      <c r="F118" s="312"/>
      <c r="G118" s="312"/>
      <c r="H118" s="312"/>
      <c r="I118" s="312"/>
      <c r="J118" s="312"/>
      <c r="K118" s="313">
        <v>248000</v>
      </c>
      <c r="L118" s="314">
        <v>247752</v>
      </c>
      <c r="M118" s="313">
        <f>ΠΛΗΡΩΜΕΣ!AH543</f>
        <v>247752</v>
      </c>
      <c r="N118" s="258">
        <f>L118-M118</f>
        <v>0</v>
      </c>
      <c r="O118" s="249">
        <f t="shared" si="7"/>
        <v>1</v>
      </c>
      <c r="P118" s="315"/>
      <c r="Q118" s="316"/>
      <c r="R118" s="312"/>
      <c r="S118" s="312"/>
      <c r="T118" s="316"/>
      <c r="U118" s="312"/>
      <c r="V118" s="312"/>
      <c r="W118" s="312"/>
      <c r="X118" s="311"/>
      <c r="Y118" s="311"/>
    </row>
    <row r="119" spans="1:25" s="102" customFormat="1" ht="90" customHeight="1" x14ac:dyDescent="0.2">
      <c r="A119" s="244">
        <v>25</v>
      </c>
      <c r="B119" s="277" t="str">
        <f>'1η ΦΑΣΗ ΠΑΡΑΚΟΛ.'!B46</f>
        <v>Προμήθεια Λεωφορείου Μεταφοράς Ατόμων με Αναπηρία</v>
      </c>
      <c r="C119" s="277"/>
      <c r="D119" s="246"/>
      <c r="E119" s="246"/>
      <c r="F119" s="246"/>
      <c r="G119" s="246"/>
      <c r="H119" s="246"/>
      <c r="I119" s="246"/>
      <c r="J119" s="246"/>
      <c r="K119" s="247">
        <f>'1η ΦΑΣΗ ΠΑΡΑΚΟΛ.'!P46</f>
        <v>98580</v>
      </c>
      <c r="L119" s="247">
        <f>L120</f>
        <v>98580</v>
      </c>
      <c r="M119" s="247">
        <f>M120</f>
        <v>98580</v>
      </c>
      <c r="N119" s="247">
        <f>N120</f>
        <v>0</v>
      </c>
      <c r="O119" s="249">
        <f t="shared" si="7"/>
        <v>1</v>
      </c>
      <c r="P119" s="250" t="s">
        <v>73</v>
      </c>
      <c r="Q119" s="379"/>
      <c r="R119" s="379"/>
      <c r="S119" s="379"/>
      <c r="T119" s="379"/>
      <c r="U119" s="379"/>
      <c r="V119" s="379"/>
      <c r="W119" s="251"/>
      <c r="X119" s="251"/>
      <c r="Y119" s="251"/>
    </row>
    <row r="120" spans="1:25" ht="24" x14ac:dyDescent="0.2">
      <c r="A120" s="271" t="s">
        <v>765</v>
      </c>
      <c r="B120" s="272" t="str">
        <f>B119</f>
        <v>Προμήθεια Λεωφορείου Μεταφοράς Ατόμων με Αναπηρία</v>
      </c>
      <c r="C120" s="266" t="s">
        <v>386</v>
      </c>
      <c r="D120" s="266" t="s">
        <v>974</v>
      </c>
      <c r="E120" s="266"/>
      <c r="F120" s="266"/>
      <c r="G120" s="274">
        <v>44807</v>
      </c>
      <c r="H120" s="266"/>
      <c r="I120" s="266"/>
      <c r="J120" s="266"/>
      <c r="K120" s="258">
        <f>K119</f>
        <v>98580</v>
      </c>
      <c r="L120" s="267">
        <v>98580</v>
      </c>
      <c r="M120" s="258">
        <f>ΠΛΗΡΩΜΕΣ!AH480</f>
        <v>98580</v>
      </c>
      <c r="N120" s="258">
        <f>L120-M120</f>
        <v>0</v>
      </c>
      <c r="O120" s="249">
        <f t="shared" si="7"/>
        <v>1</v>
      </c>
      <c r="P120" s="268"/>
      <c r="Q120" s="275"/>
      <c r="R120" s="266"/>
      <c r="S120" s="266"/>
      <c r="T120" s="275"/>
      <c r="U120" s="266"/>
      <c r="V120" s="266"/>
      <c r="W120" s="266"/>
      <c r="X120" s="266" t="s">
        <v>836</v>
      </c>
      <c r="Y120" s="266" t="s">
        <v>922</v>
      </c>
    </row>
    <row r="121" spans="1:25" s="102" customFormat="1" ht="90" customHeight="1" x14ac:dyDescent="0.2">
      <c r="A121" s="244">
        <v>26</v>
      </c>
      <c r="B121" s="277" t="str">
        <f>'1η ΦΑΣΗ ΠΑΡΑΚΟΛ.'!B55</f>
        <v>Σχέδιο Φόρτισης Ηλεκτρικών Οχημάτων (Σ.Φ.Η.Ο.) Δήμου Κοζάνης»</v>
      </c>
      <c r="C121" s="277"/>
      <c r="D121" s="246"/>
      <c r="E121" s="246"/>
      <c r="F121" s="246"/>
      <c r="G121" s="246"/>
      <c r="H121" s="246"/>
      <c r="I121" s="246"/>
      <c r="J121" s="246"/>
      <c r="K121" s="247">
        <v>59520</v>
      </c>
      <c r="L121" s="247">
        <f>L122</f>
        <v>49438.8</v>
      </c>
      <c r="M121" s="247">
        <f>M122</f>
        <v>49438.8</v>
      </c>
      <c r="N121" s="247">
        <f>L121-M121</f>
        <v>0</v>
      </c>
      <c r="O121" s="249">
        <f t="shared" si="7"/>
        <v>1</v>
      </c>
      <c r="P121" s="280" t="s">
        <v>616</v>
      </c>
      <c r="Q121" s="379"/>
      <c r="R121" s="379"/>
      <c r="S121" s="379"/>
      <c r="T121" s="379"/>
      <c r="U121" s="379"/>
      <c r="V121" s="379"/>
      <c r="W121" s="251"/>
      <c r="X121" s="251"/>
      <c r="Y121" s="251"/>
    </row>
    <row r="122" spans="1:25" ht="24" x14ac:dyDescent="0.2">
      <c r="A122" s="271" t="s">
        <v>766</v>
      </c>
      <c r="B122" s="272" t="s">
        <v>655</v>
      </c>
      <c r="C122" s="266" t="s">
        <v>386</v>
      </c>
      <c r="D122" t="s">
        <v>961</v>
      </c>
      <c r="E122" s="266"/>
      <c r="F122" s="266"/>
      <c r="G122" s="266"/>
      <c r="H122" s="266"/>
      <c r="I122" s="266"/>
      <c r="J122" s="266"/>
      <c r="K122" s="258">
        <v>59520</v>
      </c>
      <c r="L122" s="267">
        <v>49438.8</v>
      </c>
      <c r="M122" s="258">
        <v>49438.8</v>
      </c>
      <c r="N122" s="258">
        <f>L122-M122</f>
        <v>0</v>
      </c>
      <c r="O122" s="249">
        <f t="shared" si="7"/>
        <v>1</v>
      </c>
      <c r="P122" s="268"/>
      <c r="Q122" s="275"/>
      <c r="R122" s="266"/>
      <c r="S122" s="266"/>
      <c r="T122" s="275"/>
      <c r="U122" s="266"/>
      <c r="V122" s="266"/>
      <c r="W122" s="266"/>
      <c r="X122" s="266" t="s">
        <v>846</v>
      </c>
      <c r="Y122" s="266" t="s">
        <v>388</v>
      </c>
    </row>
    <row r="123" spans="1:25" s="102" customFormat="1" ht="90" customHeight="1" x14ac:dyDescent="0.2">
      <c r="A123" s="244">
        <v>27</v>
      </c>
      <c r="B123" s="277" t="str">
        <f>'1η ΦΑΣΗ ΠΑΡΑΚΟΛ.'!B35</f>
        <v>ΕΝΕΡΓΕΙΑΚΗ ΑΝΑΒΑΘΜΙΣΗ ΤΟΥ ΔΗΜΟΤΙΚΟΥ ΣΧΟΛΕΙΟΥ ΜΑΥΡΟΔΕΝΔΡΙΟΥ</v>
      </c>
      <c r="C123" s="277"/>
      <c r="D123" s="246"/>
      <c r="E123" s="246"/>
      <c r="F123" s="246"/>
      <c r="G123" s="246"/>
      <c r="H123" s="246"/>
      <c r="I123" s="246"/>
      <c r="J123" s="246"/>
      <c r="K123" s="247">
        <f>K124+K125</f>
        <v>245040.12</v>
      </c>
      <c r="L123" s="247">
        <f>L124+L125</f>
        <v>180331.17</v>
      </c>
      <c r="M123" s="247">
        <f t="shared" ref="M123:N123" si="20">M124+M125</f>
        <v>0</v>
      </c>
      <c r="N123" s="247">
        <f t="shared" si="20"/>
        <v>0</v>
      </c>
      <c r="O123" s="249">
        <f t="shared" si="7"/>
        <v>0</v>
      </c>
      <c r="P123" s="250" t="s">
        <v>73</v>
      </c>
      <c r="Q123" s="379"/>
      <c r="R123" s="379"/>
      <c r="S123" s="379"/>
      <c r="T123" s="379"/>
      <c r="U123" s="379"/>
      <c r="V123" s="379"/>
      <c r="W123" s="251"/>
      <c r="X123" s="251"/>
      <c r="Y123" s="251"/>
    </row>
    <row r="124" spans="1:25" ht="24" x14ac:dyDescent="0.2">
      <c r="A124" s="271" t="s">
        <v>772</v>
      </c>
      <c r="B124" s="272" t="s">
        <v>770</v>
      </c>
      <c r="C124" s="266" t="s">
        <v>388</v>
      </c>
      <c r="D124" s="266" t="s">
        <v>1229</v>
      </c>
      <c r="E124" s="266"/>
      <c r="F124" s="266"/>
      <c r="G124" s="266"/>
      <c r="H124" s="266"/>
      <c r="I124" s="266"/>
      <c r="J124" s="266"/>
      <c r="K124" s="258">
        <v>242800</v>
      </c>
      <c r="L124" s="267">
        <v>180331.17</v>
      </c>
      <c r="M124" s="258"/>
      <c r="N124" s="258"/>
      <c r="O124" s="249">
        <f t="shared" si="7"/>
        <v>0</v>
      </c>
      <c r="P124" s="268"/>
      <c r="Q124" s="275"/>
      <c r="R124" s="266"/>
      <c r="S124" s="266"/>
      <c r="T124" s="275"/>
      <c r="U124" s="266"/>
      <c r="V124" s="266"/>
      <c r="W124" s="266"/>
      <c r="X124" s="266" t="s">
        <v>935</v>
      </c>
      <c r="Y124" s="266" t="s">
        <v>928</v>
      </c>
    </row>
    <row r="125" spans="1:25" ht="48" x14ac:dyDescent="0.2">
      <c r="A125" s="271" t="s">
        <v>773</v>
      </c>
      <c r="B125" s="272" t="s">
        <v>771</v>
      </c>
      <c r="C125" s="266" t="s">
        <v>387</v>
      </c>
      <c r="D125" s="266"/>
      <c r="E125" s="266"/>
      <c r="F125" s="266"/>
      <c r="G125" s="266"/>
      <c r="H125" s="266"/>
      <c r="I125" s="266"/>
      <c r="J125" s="266"/>
      <c r="K125" s="258">
        <v>2240.12</v>
      </c>
      <c r="L125" s="267">
        <v>0</v>
      </c>
      <c r="M125" s="258"/>
      <c r="N125" s="258"/>
      <c r="O125" s="249" t="e">
        <f t="shared" si="7"/>
        <v>#DIV/0!</v>
      </c>
      <c r="P125" s="268"/>
      <c r="Q125" s="275"/>
      <c r="R125" s="266"/>
      <c r="S125" s="266"/>
      <c r="T125" s="275"/>
      <c r="U125" s="266"/>
      <c r="V125" s="266"/>
      <c r="W125" s="266"/>
      <c r="X125" s="266"/>
      <c r="Y125" s="266"/>
    </row>
    <row r="126" spans="1:25" s="102" customFormat="1" ht="90" customHeight="1" x14ac:dyDescent="0.2">
      <c r="A126" s="244">
        <v>28</v>
      </c>
      <c r="B126" s="277" t="str">
        <f>'1η ΦΑΣΗ ΠΑΡΑΚΟΛ.'!B36</f>
        <v>Ενεργειακή Αναβάθμιση του Δημοτικού Σχολείου Κοίλων</v>
      </c>
      <c r="C126" s="277"/>
      <c r="D126" s="246"/>
      <c r="E126" s="246"/>
      <c r="F126" s="246"/>
      <c r="G126" s="246"/>
      <c r="H126" s="246"/>
      <c r="I126" s="246"/>
      <c r="J126" s="246"/>
      <c r="K126" s="247">
        <f>K127+K128</f>
        <v>526195.35</v>
      </c>
      <c r="L126" s="247">
        <f>L127+L128</f>
        <v>328896.87</v>
      </c>
      <c r="M126" s="247">
        <f t="shared" ref="M126:N126" si="21">M127+M128</f>
        <v>77215</v>
      </c>
      <c r="N126" s="247">
        <f t="shared" si="21"/>
        <v>251681.87</v>
      </c>
      <c r="O126" s="249">
        <f t="shared" si="7"/>
        <v>0.23476964070834727</v>
      </c>
      <c r="P126" s="250" t="s">
        <v>73</v>
      </c>
      <c r="Q126" s="379"/>
      <c r="R126" s="379"/>
      <c r="S126" s="379"/>
      <c r="T126" s="379"/>
      <c r="U126" s="379"/>
      <c r="V126" s="379"/>
      <c r="W126" s="251"/>
      <c r="X126" s="251"/>
      <c r="Y126" s="251"/>
    </row>
    <row r="127" spans="1:25" ht="24" x14ac:dyDescent="0.2">
      <c r="A127" s="271" t="s">
        <v>774</v>
      </c>
      <c r="B127" s="272" t="s">
        <v>504</v>
      </c>
      <c r="C127" s="266" t="s">
        <v>388</v>
      </c>
      <c r="D127" s="266" t="s">
        <v>1230</v>
      </c>
      <c r="E127" s="266"/>
      <c r="F127" s="266"/>
      <c r="G127" s="266"/>
      <c r="H127" s="266"/>
      <c r="I127" s="266"/>
      <c r="J127" s="266"/>
      <c r="K127" s="258">
        <v>522497.56</v>
      </c>
      <c r="L127" s="267">
        <v>328896.87</v>
      </c>
      <c r="M127" s="258">
        <f>ΠΛΗΡΩΜΕΣ!AH566</f>
        <v>77215</v>
      </c>
      <c r="N127" s="258">
        <f>L127-M127</f>
        <v>251681.87</v>
      </c>
      <c r="O127" s="249">
        <f t="shared" si="7"/>
        <v>0.23476964070834727</v>
      </c>
      <c r="P127" s="268"/>
      <c r="Q127" s="275"/>
      <c r="R127" s="266"/>
      <c r="S127" s="266"/>
      <c r="T127" s="275"/>
      <c r="U127" s="266"/>
      <c r="V127" s="266"/>
      <c r="W127" s="266"/>
      <c r="X127" s="266" t="s">
        <v>936</v>
      </c>
      <c r="Y127" s="266" t="s">
        <v>938</v>
      </c>
    </row>
    <row r="128" spans="1:25" ht="48" x14ac:dyDescent="0.2">
      <c r="A128" s="271" t="s">
        <v>775</v>
      </c>
      <c r="B128" s="272" t="s">
        <v>790</v>
      </c>
      <c r="C128" s="266" t="s">
        <v>387</v>
      </c>
      <c r="D128" s="266"/>
      <c r="E128" s="266"/>
      <c r="F128" s="266"/>
      <c r="G128" s="266"/>
      <c r="H128" s="266"/>
      <c r="I128" s="266"/>
      <c r="J128" s="266"/>
      <c r="K128" s="258">
        <v>3697.79</v>
      </c>
      <c r="L128" s="267">
        <v>0</v>
      </c>
      <c r="M128" s="258">
        <f>ΠΛΗΡΩΜΕΣ!AH571</f>
        <v>0</v>
      </c>
      <c r="N128" s="258">
        <f>L128-M128</f>
        <v>0</v>
      </c>
      <c r="O128" s="249" t="e">
        <f t="shared" si="7"/>
        <v>#DIV/0!</v>
      </c>
      <c r="P128" s="268"/>
      <c r="Q128" s="275"/>
      <c r="R128" s="266"/>
      <c r="S128" s="266"/>
      <c r="T128" s="275"/>
      <c r="U128" s="266"/>
      <c r="V128" s="266"/>
      <c r="W128" s="266"/>
      <c r="X128" s="266"/>
      <c r="Y128" s="266"/>
    </row>
    <row r="129" spans="1:25" s="102" customFormat="1" ht="90" customHeight="1" x14ac:dyDescent="0.2">
      <c r="A129" s="244">
        <v>29</v>
      </c>
      <c r="B129" s="277" t="str">
        <f>'1η ΦΑΣΗ ΠΑΡΑΚΟΛ.'!B37</f>
        <v>Ενεργειακή Αναβάθμιση του Δημοτικού Σχολείου Νέας Χαραυγής</v>
      </c>
      <c r="C129" s="277"/>
      <c r="D129" s="246"/>
      <c r="E129" s="246"/>
      <c r="F129" s="246"/>
      <c r="G129" s="246"/>
      <c r="H129" s="246"/>
      <c r="I129" s="246"/>
      <c r="J129" s="246"/>
      <c r="K129" s="247">
        <f>K130+K131</f>
        <v>392988.24</v>
      </c>
      <c r="L129" s="247">
        <f>L130+L131</f>
        <v>233824.92</v>
      </c>
      <c r="M129" s="247">
        <f t="shared" ref="M129:N129" si="22">M130+M131</f>
        <v>76317.210000000006</v>
      </c>
      <c r="N129" s="247">
        <f t="shared" si="22"/>
        <v>157507.71000000002</v>
      </c>
      <c r="O129" s="249">
        <f t="shared" si="7"/>
        <v>0.32638612685080787</v>
      </c>
      <c r="P129" s="250" t="s">
        <v>73</v>
      </c>
      <c r="Q129" s="379"/>
      <c r="R129" s="379"/>
      <c r="S129" s="379"/>
      <c r="T129" s="379"/>
      <c r="U129" s="379"/>
      <c r="V129" s="379"/>
      <c r="W129" s="251"/>
      <c r="X129" s="251"/>
      <c r="Y129" s="251"/>
    </row>
    <row r="130" spans="1:25" ht="24" x14ac:dyDescent="0.2">
      <c r="A130" s="271" t="s">
        <v>776</v>
      </c>
      <c r="B130" s="272" t="s">
        <v>791</v>
      </c>
      <c r="C130" s="266" t="s">
        <v>388</v>
      </c>
      <c r="D130" s="266" t="s">
        <v>1230</v>
      </c>
      <c r="E130" s="266"/>
      <c r="F130" s="266"/>
      <c r="G130" s="266"/>
      <c r="H130" s="266"/>
      <c r="I130" s="266"/>
      <c r="J130" s="266"/>
      <c r="K130" s="258">
        <v>389569.62</v>
      </c>
      <c r="L130" s="267">
        <v>233824.92</v>
      </c>
      <c r="M130" s="258">
        <f>ΠΛΗΡΩΜΕΣ!AH557</f>
        <v>76317.210000000006</v>
      </c>
      <c r="N130" s="258">
        <f>L130-M130</f>
        <v>157507.71000000002</v>
      </c>
      <c r="O130" s="249">
        <f t="shared" si="7"/>
        <v>0.32638612685080787</v>
      </c>
      <c r="P130" s="268"/>
      <c r="Q130" s="275"/>
      <c r="R130" s="266"/>
      <c r="S130" s="266"/>
      <c r="T130" s="275"/>
      <c r="U130" s="266"/>
      <c r="V130" s="266"/>
      <c r="W130" s="266"/>
      <c r="X130" s="266" t="s">
        <v>937</v>
      </c>
      <c r="Y130" s="266" t="s">
        <v>939</v>
      </c>
    </row>
    <row r="131" spans="1:25" ht="48" x14ac:dyDescent="0.2">
      <c r="A131" s="271" t="s">
        <v>777</v>
      </c>
      <c r="B131" s="272" t="s">
        <v>792</v>
      </c>
      <c r="C131" s="266" t="s">
        <v>387</v>
      </c>
      <c r="D131" s="266"/>
      <c r="E131" s="266"/>
      <c r="F131" s="266"/>
      <c r="G131" s="266"/>
      <c r="H131" s="266"/>
      <c r="I131" s="266"/>
      <c r="J131" s="266"/>
      <c r="K131" s="258">
        <v>3418.62</v>
      </c>
      <c r="L131" s="267">
        <v>0</v>
      </c>
      <c r="M131" s="258"/>
      <c r="N131" s="258"/>
      <c r="O131" s="249" t="e">
        <f t="shared" si="7"/>
        <v>#DIV/0!</v>
      </c>
      <c r="P131" s="268"/>
      <c r="Q131" s="275"/>
      <c r="R131" s="266"/>
      <c r="S131" s="266"/>
      <c r="T131" s="275"/>
      <c r="U131" s="266"/>
      <c r="V131" s="266"/>
      <c r="W131" s="266"/>
      <c r="X131" s="266"/>
      <c r="Y131" s="266"/>
    </row>
    <row r="132" spans="1:25" s="102" customFormat="1" ht="90" customHeight="1" x14ac:dyDescent="0.2">
      <c r="A132" s="244">
        <v>30</v>
      </c>
      <c r="B132" s="277" t="str">
        <f>'1η ΦΑΣΗ ΠΑΡΑΚΟΛ.'!B38</f>
        <v>ΕΝΕΡΓΕΙΑΚΗ ΑΝΑΒΑΘΜΙΣΗ ΤΟΥ ΓΥΜΝΑΣΙΟΥ ΛΕΥΚΟΠΗΓΗΣ</v>
      </c>
      <c r="C132" s="277"/>
      <c r="D132" s="246"/>
      <c r="E132" s="246"/>
      <c r="F132" s="246"/>
      <c r="G132" s="246"/>
      <c r="H132" s="246"/>
      <c r="I132" s="246"/>
      <c r="J132" s="246"/>
      <c r="K132" s="247">
        <f>K133+K134</f>
        <v>301820.26</v>
      </c>
      <c r="L132" s="247">
        <f>L133+L134</f>
        <v>192144.84</v>
      </c>
      <c r="M132" s="247">
        <f>M133+M134</f>
        <v>97067.27</v>
      </c>
      <c r="N132" s="247">
        <f>L132-M132</f>
        <v>95077.569999999992</v>
      </c>
      <c r="O132" s="249">
        <f t="shared" si="7"/>
        <v>0.50517760456122585</v>
      </c>
      <c r="P132" s="250" t="s">
        <v>73</v>
      </c>
      <c r="Q132" s="379"/>
      <c r="R132" s="379"/>
      <c r="S132" s="379"/>
      <c r="T132" s="379"/>
      <c r="U132" s="379"/>
      <c r="V132" s="379"/>
      <c r="W132" s="251"/>
      <c r="X132" s="251"/>
      <c r="Y132" s="251"/>
    </row>
    <row r="133" spans="1:25" ht="37.5" customHeight="1" x14ac:dyDescent="0.2">
      <c r="A133" s="271" t="s">
        <v>778</v>
      </c>
      <c r="B133" s="272" t="s">
        <v>793</v>
      </c>
      <c r="C133" s="266" t="s">
        <v>388</v>
      </c>
      <c r="D133" s="266" t="s">
        <v>427</v>
      </c>
      <c r="E133" s="266"/>
      <c r="F133" s="266"/>
      <c r="G133" s="266"/>
      <c r="H133" s="266"/>
      <c r="I133" s="266"/>
      <c r="J133" s="266"/>
      <c r="K133" s="258">
        <v>298549.59000000003</v>
      </c>
      <c r="L133" s="267">
        <v>192144.84</v>
      </c>
      <c r="M133" s="258">
        <f>ΠΛΗΡΩΜΕΣ!AH492</f>
        <v>97067.27</v>
      </c>
      <c r="N133" s="258"/>
      <c r="O133" s="249">
        <f t="shared" si="7"/>
        <v>0.50517760456122585</v>
      </c>
      <c r="P133" s="268"/>
      <c r="Q133" s="275"/>
      <c r="R133" s="266"/>
      <c r="S133" s="266"/>
      <c r="T133" s="275"/>
      <c r="U133" s="266"/>
      <c r="V133" s="266"/>
      <c r="W133" s="266"/>
      <c r="X133" s="266" t="s">
        <v>940</v>
      </c>
      <c r="Y133" s="266" t="s">
        <v>941</v>
      </c>
    </row>
    <row r="134" spans="1:25" ht="48" x14ac:dyDescent="0.2">
      <c r="A134" s="271" t="s">
        <v>779</v>
      </c>
      <c r="B134" s="272" t="s">
        <v>794</v>
      </c>
      <c r="C134" s="266" t="s">
        <v>387</v>
      </c>
      <c r="D134" s="266"/>
      <c r="E134" s="266"/>
      <c r="F134" s="266"/>
      <c r="G134" s="266"/>
      <c r="H134" s="266"/>
      <c r="I134" s="266"/>
      <c r="J134" s="266"/>
      <c r="K134" s="258">
        <v>3270.67</v>
      </c>
      <c r="L134" s="267">
        <v>0</v>
      </c>
      <c r="M134" s="258"/>
      <c r="N134" s="258"/>
      <c r="O134" s="249" t="e">
        <f t="shared" ref="O134:O197" si="23">M134/L134</f>
        <v>#DIV/0!</v>
      </c>
      <c r="P134" s="268"/>
      <c r="Q134" s="275"/>
      <c r="R134" s="266"/>
      <c r="S134" s="266"/>
      <c r="T134" s="275"/>
      <c r="U134" s="266"/>
      <c r="V134" s="266"/>
      <c r="W134" s="266"/>
      <c r="X134" s="266"/>
      <c r="Y134" s="266"/>
    </row>
    <row r="135" spans="1:25" s="102" customFormat="1" ht="90" customHeight="1" x14ac:dyDescent="0.2">
      <c r="A135" s="244">
        <v>31</v>
      </c>
      <c r="B135" s="277" t="str">
        <f>'1η ΦΑΣΗ ΠΑΡΑΚΟΛ.'!B39</f>
        <v>Ενεργειακή Αναβάθμιση του Δημοτικού Σχολείου Αιανής</v>
      </c>
      <c r="C135" s="277"/>
      <c r="D135" s="246"/>
      <c r="E135" s="246"/>
      <c r="F135" s="246"/>
      <c r="G135" s="246"/>
      <c r="H135" s="246"/>
      <c r="I135" s="246"/>
      <c r="J135" s="246"/>
      <c r="K135" s="247">
        <f>K136+K137</f>
        <v>378320.44</v>
      </c>
      <c r="L135" s="247">
        <f t="shared" ref="L135:N135" si="24">L136+L137</f>
        <v>243185.8</v>
      </c>
      <c r="M135" s="247">
        <f t="shared" si="24"/>
        <v>117859.64</v>
      </c>
      <c r="N135" s="247">
        <f t="shared" si="24"/>
        <v>125326.15999999999</v>
      </c>
      <c r="O135" s="249">
        <f t="shared" si="23"/>
        <v>0.48464852799793412</v>
      </c>
      <c r="P135" s="250" t="s">
        <v>73</v>
      </c>
      <c r="Q135" s="379"/>
      <c r="R135" s="379"/>
      <c r="S135" s="379"/>
      <c r="T135" s="379"/>
      <c r="U135" s="379"/>
      <c r="V135" s="379"/>
      <c r="W135" s="251"/>
      <c r="X135" s="251"/>
      <c r="Y135" s="251"/>
    </row>
    <row r="136" spans="1:25" ht="21" customHeight="1" x14ac:dyDescent="0.2">
      <c r="A136" s="271" t="s">
        <v>780</v>
      </c>
      <c r="B136" s="272" t="s">
        <v>795</v>
      </c>
      <c r="C136" s="266" t="s">
        <v>388</v>
      </c>
      <c r="D136" s="266" t="s">
        <v>1231</v>
      </c>
      <c r="E136" s="266"/>
      <c r="F136" s="266"/>
      <c r="G136" s="266"/>
      <c r="H136" s="266"/>
      <c r="I136" s="266"/>
      <c r="J136" s="266"/>
      <c r="K136" s="258">
        <v>374625.96</v>
      </c>
      <c r="L136" s="267">
        <v>243185.8</v>
      </c>
      <c r="M136" s="258">
        <f>ΠΛΗΡΩΜΕΣ!AH549</f>
        <v>117859.64</v>
      </c>
      <c r="N136" s="258">
        <f>L136-M136</f>
        <v>125326.15999999999</v>
      </c>
      <c r="O136" s="249">
        <f t="shared" si="23"/>
        <v>0.48464852799793412</v>
      </c>
      <c r="P136" s="268"/>
      <c r="Q136" s="275"/>
      <c r="R136" s="266"/>
      <c r="S136" s="266"/>
      <c r="T136" s="275"/>
      <c r="U136" s="266"/>
      <c r="V136" s="266"/>
      <c r="W136" s="266"/>
      <c r="X136" s="266" t="s">
        <v>942</v>
      </c>
      <c r="Y136" s="266" t="s">
        <v>849</v>
      </c>
    </row>
    <row r="137" spans="1:25" ht="48" x14ac:dyDescent="0.2">
      <c r="A137" s="271" t="s">
        <v>781</v>
      </c>
      <c r="B137" s="272" t="s">
        <v>796</v>
      </c>
      <c r="C137" s="266" t="s">
        <v>387</v>
      </c>
      <c r="D137" s="266"/>
      <c r="E137" s="266"/>
      <c r="F137" s="266"/>
      <c r="G137" s="266"/>
      <c r="H137" s="266"/>
      <c r="I137" s="266"/>
      <c r="J137" s="266"/>
      <c r="K137" s="258">
        <v>3694.48</v>
      </c>
      <c r="L137" s="267">
        <v>0</v>
      </c>
      <c r="M137" s="258"/>
      <c r="N137" s="258"/>
      <c r="O137" s="249" t="e">
        <f t="shared" si="23"/>
        <v>#DIV/0!</v>
      </c>
      <c r="P137" s="268"/>
      <c r="Q137" s="275"/>
      <c r="R137" s="266"/>
      <c r="S137" s="266"/>
      <c r="T137" s="275"/>
      <c r="U137" s="266"/>
      <c r="V137" s="266"/>
      <c r="W137" s="266"/>
      <c r="X137" s="266"/>
      <c r="Y137" s="266"/>
    </row>
    <row r="138" spans="1:25" s="102" customFormat="1" ht="90" customHeight="1" x14ac:dyDescent="0.2">
      <c r="A138" s="244">
        <v>32</v>
      </c>
      <c r="B138" s="277" t="str">
        <f>'1η ΦΑΣΗ ΠΑΡΑΚΟΛ.'!B40</f>
        <v>ΕΝΕΡΓΕΙΑΚΗ ΑΝΑΒΑΘΜΙΣΗ ΤΟΥ 11ου ΝΗΠΙΑΓΩΓΕΙΟΥ ΚΟΖΑΝΗΣ</v>
      </c>
      <c r="C138" s="277"/>
      <c r="D138" s="246"/>
      <c r="E138" s="246"/>
      <c r="F138" s="246"/>
      <c r="G138" s="246"/>
      <c r="H138" s="246"/>
      <c r="I138" s="246"/>
      <c r="J138" s="246"/>
      <c r="K138" s="247">
        <f>K139+K140</f>
        <v>74854.53</v>
      </c>
      <c r="L138" s="247">
        <f t="shared" ref="L138:N138" si="25">L139+L140</f>
        <v>50460.15</v>
      </c>
      <c r="M138" s="247">
        <f t="shared" si="25"/>
        <v>31936.84</v>
      </c>
      <c r="N138" s="247">
        <f t="shared" si="25"/>
        <v>18523.310000000001</v>
      </c>
      <c r="O138" s="249">
        <f t="shared" si="23"/>
        <v>0.6329121098530226</v>
      </c>
      <c r="P138" s="250" t="s">
        <v>73</v>
      </c>
      <c r="Q138" s="379"/>
      <c r="R138" s="379"/>
      <c r="S138" s="379"/>
      <c r="T138" s="379"/>
      <c r="U138" s="379"/>
      <c r="V138" s="379"/>
      <c r="W138" s="251"/>
      <c r="X138" s="251"/>
      <c r="Y138" s="251"/>
    </row>
    <row r="139" spans="1:25" ht="28.5" customHeight="1" x14ac:dyDescent="0.2">
      <c r="A139" s="271" t="s">
        <v>782</v>
      </c>
      <c r="B139" s="272" t="s">
        <v>797</v>
      </c>
      <c r="C139" s="266" t="s">
        <v>388</v>
      </c>
      <c r="D139" s="266" t="s">
        <v>1229</v>
      </c>
      <c r="E139" s="266"/>
      <c r="F139" s="266"/>
      <c r="G139" s="266"/>
      <c r="H139" s="266"/>
      <c r="I139" s="266"/>
      <c r="J139" s="266"/>
      <c r="K139" s="258">
        <v>74200</v>
      </c>
      <c r="L139" s="267">
        <v>50460.15</v>
      </c>
      <c r="M139" s="258">
        <f>ΠΛΗΡΩΜΕΣ!AH505</f>
        <v>31936.84</v>
      </c>
      <c r="N139" s="258">
        <f>L139-M139</f>
        <v>18523.310000000001</v>
      </c>
      <c r="O139" s="249">
        <f t="shared" si="23"/>
        <v>0.6329121098530226</v>
      </c>
      <c r="P139" s="268"/>
      <c r="Q139" s="275"/>
      <c r="R139" s="266"/>
      <c r="S139" s="266"/>
      <c r="T139" s="275"/>
      <c r="U139" s="266"/>
      <c r="V139" s="266"/>
      <c r="W139" s="266"/>
      <c r="X139" s="266" t="s">
        <v>943</v>
      </c>
      <c r="Y139" s="266" t="s">
        <v>847</v>
      </c>
    </row>
    <row r="140" spans="1:25" ht="48" x14ac:dyDescent="0.2">
      <c r="A140" s="271" t="s">
        <v>783</v>
      </c>
      <c r="B140" s="272" t="s">
        <v>798</v>
      </c>
      <c r="C140" s="266" t="s">
        <v>387</v>
      </c>
      <c r="D140" s="266"/>
      <c r="E140" s="266"/>
      <c r="F140" s="266"/>
      <c r="G140" s="266"/>
      <c r="H140" s="266"/>
      <c r="I140" s="266"/>
      <c r="J140" s="266"/>
      <c r="K140" s="258">
        <v>654.53</v>
      </c>
      <c r="L140" s="267">
        <v>0</v>
      </c>
      <c r="M140" s="258"/>
      <c r="N140" s="258">
        <f>L140-M140</f>
        <v>0</v>
      </c>
      <c r="O140" s="249" t="e">
        <f t="shared" si="23"/>
        <v>#DIV/0!</v>
      </c>
      <c r="P140" s="268"/>
      <c r="Q140" s="275"/>
      <c r="R140" s="266"/>
      <c r="S140" s="266"/>
      <c r="T140" s="275"/>
      <c r="U140" s="266"/>
      <c r="V140" s="266"/>
      <c r="W140" s="266"/>
      <c r="X140" s="266"/>
      <c r="Y140" s="266"/>
    </row>
    <row r="141" spans="1:25" s="102" customFormat="1" ht="90" customHeight="1" x14ac:dyDescent="0.2">
      <c r="A141" s="244">
        <v>33</v>
      </c>
      <c r="B141" s="277" t="str">
        <f>'1η ΦΑΣΗ ΠΑΡΑΚΟΛ.'!B41</f>
        <v>Ενεργειακή Αναβάθμιση του 7ου Δημοτικού Σχολείου Κοζάνης</v>
      </c>
      <c r="C141" s="277"/>
      <c r="D141" s="246"/>
      <c r="E141" s="246"/>
      <c r="F141" s="246"/>
      <c r="G141" s="246"/>
      <c r="H141" s="246"/>
      <c r="I141" s="246"/>
      <c r="J141" s="246"/>
      <c r="K141" s="247">
        <f>K142+K143</f>
        <v>350026.38999999996</v>
      </c>
      <c r="L141" s="247">
        <f t="shared" ref="L141:N141" si="26">L142+L143</f>
        <v>238446.92</v>
      </c>
      <c r="M141" s="247">
        <f t="shared" si="26"/>
        <v>0</v>
      </c>
      <c r="N141" s="247">
        <f t="shared" si="26"/>
        <v>238446.92</v>
      </c>
      <c r="O141" s="249">
        <f t="shared" si="23"/>
        <v>0</v>
      </c>
      <c r="P141" s="250" t="s">
        <v>73</v>
      </c>
      <c r="Q141" s="379"/>
      <c r="R141" s="379"/>
      <c r="S141" s="379"/>
      <c r="T141" s="379"/>
      <c r="U141" s="379"/>
      <c r="V141" s="379"/>
      <c r="W141" s="251"/>
      <c r="X141" s="251"/>
      <c r="Y141" s="251"/>
    </row>
    <row r="142" spans="1:25" ht="24" x14ac:dyDescent="0.2">
      <c r="A142" s="271" t="s">
        <v>784</v>
      </c>
      <c r="B142" s="272" t="s">
        <v>799</v>
      </c>
      <c r="C142" s="266" t="s">
        <v>388</v>
      </c>
      <c r="D142" s="266" t="s">
        <v>1232</v>
      </c>
      <c r="E142" s="266"/>
      <c r="F142" s="266"/>
      <c r="G142" s="266"/>
      <c r="H142" s="266"/>
      <c r="I142" s="266"/>
      <c r="J142" s="266"/>
      <c r="K142" s="258">
        <v>346620.66</v>
      </c>
      <c r="L142" s="267">
        <v>238446.92</v>
      </c>
      <c r="M142" s="258"/>
      <c r="N142" s="258">
        <f>L142-M142</f>
        <v>238446.92</v>
      </c>
      <c r="O142" s="249">
        <f t="shared" si="23"/>
        <v>0</v>
      </c>
      <c r="P142" s="268"/>
      <c r="Q142" s="275"/>
      <c r="R142" s="266"/>
      <c r="S142" s="266"/>
      <c r="T142" s="275"/>
      <c r="U142" s="266"/>
      <c r="V142" s="266"/>
      <c r="W142" s="266"/>
      <c r="X142" s="266" t="s">
        <v>936</v>
      </c>
      <c r="Y142" s="266" t="s">
        <v>848</v>
      </c>
    </row>
    <row r="143" spans="1:25" ht="48" x14ac:dyDescent="0.2">
      <c r="A143" s="271" t="s">
        <v>785</v>
      </c>
      <c r="B143" s="272" t="s">
        <v>800</v>
      </c>
      <c r="C143" s="266" t="s">
        <v>387</v>
      </c>
      <c r="D143" s="266"/>
      <c r="E143" s="266"/>
      <c r="F143" s="266"/>
      <c r="G143" s="266"/>
      <c r="H143" s="266"/>
      <c r="I143" s="266"/>
      <c r="J143" s="266"/>
      <c r="K143" s="258">
        <v>3405.73</v>
      </c>
      <c r="L143" s="267">
        <v>0</v>
      </c>
      <c r="M143" s="258"/>
      <c r="N143" s="258">
        <f>L143-M143</f>
        <v>0</v>
      </c>
      <c r="O143" s="249" t="e">
        <f t="shared" si="23"/>
        <v>#DIV/0!</v>
      </c>
      <c r="P143" s="268"/>
      <c r="Q143" s="275"/>
      <c r="R143" s="266"/>
      <c r="S143" s="266"/>
      <c r="T143" s="275"/>
      <c r="U143" s="266"/>
      <c r="V143" s="266"/>
      <c r="W143" s="266"/>
      <c r="X143" s="266"/>
      <c r="Y143" s="266"/>
    </row>
    <row r="144" spans="1:25" s="102" customFormat="1" ht="90" customHeight="1" x14ac:dyDescent="0.2">
      <c r="A144" s="244">
        <v>34</v>
      </c>
      <c r="B144" s="277" t="str">
        <f>'1η ΦΑΣΗ ΠΑΡΑΚΟΛ.'!B42</f>
        <v>Ενεργειακή Αναβάθμιση του 6ου Δημοτικού Σχολείου Κοζάνης</v>
      </c>
      <c r="C144" s="277"/>
      <c r="D144" s="246"/>
      <c r="E144" s="246"/>
      <c r="F144" s="246"/>
      <c r="G144" s="246"/>
      <c r="H144" s="246"/>
      <c r="I144" s="246"/>
      <c r="J144" s="246"/>
      <c r="K144" s="247">
        <f>K145+K146</f>
        <v>669295.59</v>
      </c>
      <c r="L144" s="247">
        <f t="shared" ref="L144:N144" si="27">L145+L146</f>
        <v>357970.5</v>
      </c>
      <c r="M144" s="247">
        <f t="shared" si="27"/>
        <v>196300.39</v>
      </c>
      <c r="N144" s="247">
        <f t="shared" si="27"/>
        <v>161670.10999999999</v>
      </c>
      <c r="O144" s="249">
        <f t="shared" si="23"/>
        <v>0.54837029866986253</v>
      </c>
      <c r="P144" s="250" t="s">
        <v>73</v>
      </c>
      <c r="Q144" s="379"/>
      <c r="R144" s="379"/>
      <c r="S144" s="379"/>
      <c r="T144" s="379"/>
      <c r="U144" s="379"/>
      <c r="V144" s="379"/>
      <c r="W144" s="251"/>
      <c r="X144" s="251"/>
      <c r="Y144" s="251"/>
    </row>
    <row r="145" spans="1:25" ht="27.75" customHeight="1" x14ac:dyDescent="0.2">
      <c r="A145" s="271" t="s">
        <v>786</v>
      </c>
      <c r="B145" s="272" t="s">
        <v>801</v>
      </c>
      <c r="C145" s="266" t="s">
        <v>388</v>
      </c>
      <c r="D145" s="266"/>
      <c r="E145" s="266"/>
      <c r="F145" s="266"/>
      <c r="G145" s="266"/>
      <c r="H145" s="266"/>
      <c r="I145" s="266"/>
      <c r="J145" s="266"/>
      <c r="K145" s="258">
        <v>664000</v>
      </c>
      <c r="L145" s="267">
        <v>357970.5</v>
      </c>
      <c r="M145" s="258">
        <f>ΠΛΗΡΩΜΕΣ!AH524</f>
        <v>196300.39</v>
      </c>
      <c r="N145" s="258">
        <f>L145-M145</f>
        <v>161670.10999999999</v>
      </c>
      <c r="O145" s="249">
        <f t="shared" si="23"/>
        <v>0.54837029866986253</v>
      </c>
      <c r="P145" s="268"/>
      <c r="Q145" s="275"/>
      <c r="R145" s="266"/>
      <c r="S145" s="266"/>
      <c r="T145" s="275"/>
      <c r="U145" s="266"/>
      <c r="V145" s="266"/>
      <c r="W145" s="266"/>
      <c r="X145" s="266" t="s">
        <v>944</v>
      </c>
      <c r="Y145" s="266" t="s">
        <v>847</v>
      </c>
    </row>
    <row r="146" spans="1:25" ht="48" x14ac:dyDescent="0.2">
      <c r="A146" s="271" t="s">
        <v>787</v>
      </c>
      <c r="B146" s="272" t="s">
        <v>802</v>
      </c>
      <c r="C146" s="266" t="s">
        <v>387</v>
      </c>
      <c r="D146" s="266"/>
      <c r="E146" s="266"/>
      <c r="F146" s="266"/>
      <c r="G146" s="266"/>
      <c r="H146" s="266"/>
      <c r="I146" s="266"/>
      <c r="J146" s="266"/>
      <c r="K146" s="258">
        <v>5295.59</v>
      </c>
      <c r="L146" s="267">
        <v>0</v>
      </c>
      <c r="M146" s="258"/>
      <c r="N146" s="258">
        <f>L146-M146</f>
        <v>0</v>
      </c>
      <c r="O146" s="249" t="e">
        <f t="shared" si="23"/>
        <v>#DIV/0!</v>
      </c>
      <c r="P146" s="268"/>
      <c r="Q146" s="275"/>
      <c r="R146" s="266"/>
      <c r="S146" s="266"/>
      <c r="T146" s="275"/>
      <c r="U146" s="266"/>
      <c r="V146" s="266"/>
      <c r="W146" s="266"/>
      <c r="X146" s="266"/>
      <c r="Y146" s="266"/>
    </row>
    <row r="147" spans="1:25" s="102" customFormat="1" ht="90" customHeight="1" x14ac:dyDescent="0.2">
      <c r="A147" s="244">
        <v>35</v>
      </c>
      <c r="B147" s="277" t="str">
        <f>'1η ΦΑΣΗ ΠΑΡΑΚΟΛ.'!B43</f>
        <v>Ενεργειακή Αναβάθμιση του 2ου Δημοτικού Σχολείου Κοζάνης</v>
      </c>
      <c r="C147" s="277"/>
      <c r="D147" s="246"/>
      <c r="E147" s="246"/>
      <c r="F147" s="246"/>
      <c r="G147" s="246"/>
      <c r="H147" s="246"/>
      <c r="I147" s="246"/>
      <c r="J147" s="246"/>
      <c r="K147" s="247">
        <f>K148+K149</f>
        <v>649465.35</v>
      </c>
      <c r="L147" s="247">
        <f t="shared" ref="L147:N147" si="28">L148+L149</f>
        <v>342237.48</v>
      </c>
      <c r="M147" s="247">
        <f t="shared" si="28"/>
        <v>27998.25</v>
      </c>
      <c r="N147" s="247">
        <f t="shared" si="28"/>
        <v>314239.23</v>
      </c>
      <c r="O147" s="249">
        <f t="shared" si="23"/>
        <v>8.1809420756604453E-2</v>
      </c>
      <c r="P147" s="250" t="s">
        <v>73</v>
      </c>
      <c r="Q147" s="379"/>
      <c r="R147" s="379"/>
      <c r="S147" s="379"/>
      <c r="T147" s="379"/>
      <c r="U147" s="379"/>
      <c r="V147" s="379"/>
      <c r="W147" s="251"/>
      <c r="X147" s="251"/>
      <c r="Y147" s="251"/>
    </row>
    <row r="148" spans="1:25" ht="24" x14ac:dyDescent="0.2">
      <c r="A148" s="271" t="s">
        <v>788</v>
      </c>
      <c r="B148" s="272" t="s">
        <v>803</v>
      </c>
      <c r="C148" s="266" t="s">
        <v>388</v>
      </c>
      <c r="D148" s="266" t="s">
        <v>1233</v>
      </c>
      <c r="E148" s="266"/>
      <c r="F148" s="266"/>
      <c r="G148" s="266"/>
      <c r="H148" s="266"/>
      <c r="I148" s="266"/>
      <c r="J148" s="266"/>
      <c r="K148" s="258">
        <v>645000</v>
      </c>
      <c r="L148" s="267">
        <v>342237.48</v>
      </c>
      <c r="M148" s="258">
        <f>ΠΛΗΡΩΜΕΣ!AH605</f>
        <v>27998.25</v>
      </c>
      <c r="N148" s="258">
        <f>L148-M148</f>
        <v>314239.23</v>
      </c>
      <c r="O148" s="249">
        <f t="shared" si="23"/>
        <v>8.1809420756604453E-2</v>
      </c>
      <c r="P148" s="268"/>
      <c r="Q148" s="275"/>
      <c r="R148" s="266"/>
      <c r="S148" s="266"/>
      <c r="T148" s="275"/>
      <c r="U148" s="266"/>
      <c r="V148" s="266"/>
      <c r="W148" s="266"/>
      <c r="X148" s="266" t="s">
        <v>945</v>
      </c>
      <c r="Y148" s="266" t="s">
        <v>848</v>
      </c>
    </row>
    <row r="149" spans="1:25" ht="48" x14ac:dyDescent="0.2">
      <c r="A149" s="271" t="s">
        <v>789</v>
      </c>
      <c r="B149" s="272" t="s">
        <v>804</v>
      </c>
      <c r="C149" s="266" t="s">
        <v>387</v>
      </c>
      <c r="D149" s="266"/>
      <c r="E149" s="266"/>
      <c r="F149" s="266"/>
      <c r="G149" s="266"/>
      <c r="H149" s="266"/>
      <c r="I149" s="266"/>
      <c r="J149" s="266"/>
      <c r="K149" s="258">
        <v>4465.3500000000004</v>
      </c>
      <c r="L149" s="267">
        <v>0</v>
      </c>
      <c r="M149" s="258"/>
      <c r="N149" s="258">
        <f>L149-M149</f>
        <v>0</v>
      </c>
      <c r="O149" s="249" t="e">
        <f t="shared" si="23"/>
        <v>#DIV/0!</v>
      </c>
      <c r="P149" s="268"/>
      <c r="Q149" s="275"/>
      <c r="R149" s="266"/>
      <c r="S149" s="266"/>
      <c r="T149" s="275"/>
      <c r="U149" s="266"/>
      <c r="V149" s="266"/>
      <c r="W149" s="266"/>
      <c r="X149" s="266"/>
      <c r="Y149" s="266"/>
    </row>
    <row r="150" spans="1:25" s="102" customFormat="1" ht="90" customHeight="1" x14ac:dyDescent="0.2">
      <c r="A150" s="244">
        <v>36</v>
      </c>
      <c r="B150" s="277" t="str">
        <f>'1η ΦΑΣΗ ΠΑΡΑΚΟΛ.'!B63</f>
        <v xml:space="preserve">ΕΞΟΙΚΟΝΟΜΗΣΗ ΕΝΕΡΓΕΙΑΣ ΣΤΟ ΔΗΜΟΤΙΚΟ ΦΩΤΙΣΜΟ ΤΟΥ ΔΗΜΟΥ ΚΟΖΑΝΗΣ ΣΤΙΣ ΠΕΡΙΟΧΕΣ ΕΣΤΙΑΣΗΣ
ΟΧΕ ΠΡΟΤΕΡΑΙΟΤΗΤΑΣ Α
</v>
      </c>
      <c r="C150" s="277"/>
      <c r="D150" s="246"/>
      <c r="E150" s="246"/>
      <c r="F150" s="246"/>
      <c r="G150" s="246"/>
      <c r="H150" s="246"/>
      <c r="I150" s="246"/>
      <c r="J150" s="246"/>
      <c r="K150" s="247">
        <f>'1η ΦΑΣΗ ΠΑΡΑΚΟΛ.'!P63</f>
        <v>180772.16</v>
      </c>
      <c r="L150" s="247">
        <f>'1η ΦΑΣΗ ΠΑΡΑΚΟΛ.'!Q63</f>
        <v>0</v>
      </c>
      <c r="M150" s="247">
        <f>'1η ΦΑΣΗ ΠΑΡΑΚΟΛ.'!S63</f>
        <v>0</v>
      </c>
      <c r="N150" s="247">
        <f>'1η ΦΑΣΗ ΠΑΡΑΚΟΛ.'!T63</f>
        <v>0</v>
      </c>
      <c r="O150" s="249" t="e">
        <f t="shared" si="23"/>
        <v>#DIV/0!</v>
      </c>
      <c r="P150" s="250" t="s">
        <v>73</v>
      </c>
      <c r="Q150" s="379"/>
      <c r="R150" s="379"/>
      <c r="S150" s="379"/>
      <c r="T150" s="379"/>
      <c r="U150" s="379"/>
      <c r="V150" s="379"/>
      <c r="W150" s="251"/>
      <c r="X150" s="251"/>
      <c r="Y150" s="251"/>
    </row>
    <row r="151" spans="1:25" ht="48" x14ac:dyDescent="0.2">
      <c r="A151" s="290" t="s">
        <v>946</v>
      </c>
      <c r="B151" s="140" t="s">
        <v>957</v>
      </c>
      <c r="C151" s="2" t="s">
        <v>388</v>
      </c>
      <c r="D151" s="2" t="s">
        <v>1326</v>
      </c>
      <c r="K151" s="141">
        <v>180772.16</v>
      </c>
      <c r="L151" s="165">
        <v>180100.08</v>
      </c>
      <c r="N151" s="141">
        <f>L151-M151</f>
        <v>180100.08</v>
      </c>
      <c r="O151" s="249">
        <f t="shared" si="23"/>
        <v>0</v>
      </c>
      <c r="Y151" s="140" t="s">
        <v>959</v>
      </c>
    </row>
    <row r="152" spans="1:25" s="102" customFormat="1" ht="90" customHeight="1" x14ac:dyDescent="0.2">
      <c r="A152" s="244">
        <v>37</v>
      </c>
      <c r="B152" s="277" t="str">
        <f>'1η ΦΑΣΗ ΠΑΡΑΚΟΛ.'!B56</f>
        <v>ΠΡΟΜΗΘΕΙΑ ΕΞΟΠΛΙΣΜΟΥ ΓΙΑ ΤΗΝ ΑΝΑΒΑΘΜΙΣΗ ΤΗΣ ΛΕΙΤΟΥΡΓΙΑΣ ΤΟΥ ΔΗΠΕΘΕ ΚΟΖΑΝΗΣ</v>
      </c>
      <c r="C152" s="277"/>
      <c r="D152" s="246"/>
      <c r="E152" s="246"/>
      <c r="F152" s="246"/>
      <c r="G152" s="246"/>
      <c r="H152" s="246"/>
      <c r="I152" s="246"/>
      <c r="J152" s="246"/>
      <c r="K152" s="247">
        <f>'1η ΦΑΣΗ ΠΑΡΑΚΟΛ.'!P56</f>
        <v>424931.78</v>
      </c>
      <c r="L152" s="247">
        <f>SUM(L153:L155)</f>
        <v>190450.44</v>
      </c>
      <c r="M152" s="247">
        <f t="shared" ref="M152:N152" si="29">SUM(M153:M155)</f>
        <v>34500</v>
      </c>
      <c r="N152" s="247">
        <f t="shared" si="29"/>
        <v>155950.44</v>
      </c>
      <c r="O152" s="249">
        <f t="shared" si="23"/>
        <v>0.18114948959949895</v>
      </c>
      <c r="P152" s="250" t="s">
        <v>73</v>
      </c>
      <c r="Q152" s="379"/>
      <c r="R152" s="379"/>
      <c r="S152" s="379"/>
      <c r="T152" s="379"/>
      <c r="U152" s="379"/>
      <c r="V152" s="379"/>
      <c r="W152" s="251"/>
      <c r="X152" s="251"/>
      <c r="Y152" s="251"/>
    </row>
    <row r="153" spans="1:25" ht="48" x14ac:dyDescent="0.2">
      <c r="A153" s="162" t="s">
        <v>949</v>
      </c>
      <c r="B153" s="140" t="s">
        <v>958</v>
      </c>
      <c r="C153" s="2" t="s">
        <v>388</v>
      </c>
      <c r="D153" s="2" t="s">
        <v>1240</v>
      </c>
      <c r="K153" s="141">
        <v>207931.78</v>
      </c>
      <c r="L153" s="165">
        <v>155950.44</v>
      </c>
      <c r="N153" s="141">
        <f>L153-M153</f>
        <v>155950.44</v>
      </c>
      <c r="O153" s="249">
        <f t="shared" si="23"/>
        <v>0</v>
      </c>
      <c r="Y153" s="140" t="s">
        <v>959</v>
      </c>
    </row>
    <row r="154" spans="1:25" ht="60" x14ac:dyDescent="0.2">
      <c r="A154" s="162" t="s">
        <v>1260</v>
      </c>
      <c r="B154" s="140" t="s">
        <v>1251</v>
      </c>
      <c r="C154" s="2" t="s">
        <v>387</v>
      </c>
      <c r="K154" s="141">
        <v>179800</v>
      </c>
      <c r="L154" s="165">
        <v>0</v>
      </c>
      <c r="O154" s="249" t="e">
        <f t="shared" si="23"/>
        <v>#DIV/0!</v>
      </c>
    </row>
    <row r="155" spans="1:25" ht="36" x14ac:dyDescent="0.2">
      <c r="A155" s="162" t="s">
        <v>1261</v>
      </c>
      <c r="B155" s="140" t="s">
        <v>1250</v>
      </c>
      <c r="C155" s="2" t="s">
        <v>386</v>
      </c>
      <c r="D155" s="2" t="s">
        <v>1252</v>
      </c>
      <c r="K155" s="141">
        <v>37200</v>
      </c>
      <c r="L155" s="165">
        <v>34500</v>
      </c>
      <c r="M155" s="141">
        <f>ΠΛΗΡΩΜΕΣ!AH520</f>
        <v>34500</v>
      </c>
      <c r="N155" s="141">
        <f>L155-M155</f>
        <v>0</v>
      </c>
      <c r="O155" s="249">
        <f t="shared" si="23"/>
        <v>1</v>
      </c>
    </row>
    <row r="156" spans="1:25" s="102" customFormat="1" ht="90" customHeight="1" x14ac:dyDescent="0.2">
      <c r="A156" s="244">
        <v>38</v>
      </c>
      <c r="B156" s="277" t="s">
        <v>948</v>
      </c>
      <c r="C156" s="277"/>
      <c r="D156" s="246"/>
      <c r="E156" s="246"/>
      <c r="F156" s="246"/>
      <c r="G156" s="246"/>
      <c r="H156" s="246"/>
      <c r="I156" s="246"/>
      <c r="J156" s="246"/>
      <c r="K156" s="247">
        <v>287800</v>
      </c>
      <c r="L156" s="247">
        <f>L157+L158</f>
        <v>240202.26</v>
      </c>
      <c r="M156" s="247">
        <f t="shared" ref="M156:N156" si="30">M157+M158</f>
        <v>28770.73</v>
      </c>
      <c r="N156" s="247">
        <f t="shared" si="30"/>
        <v>211431.53</v>
      </c>
      <c r="O156" s="249">
        <f t="shared" si="23"/>
        <v>0.11977709951604951</v>
      </c>
      <c r="P156" s="280" t="s">
        <v>997</v>
      </c>
      <c r="Q156" s="379"/>
      <c r="R156" s="379"/>
      <c r="S156" s="379"/>
      <c r="T156" s="379"/>
      <c r="U156" s="379"/>
      <c r="V156" s="379"/>
      <c r="W156" s="251"/>
      <c r="X156" s="251"/>
      <c r="Y156" s="251"/>
    </row>
    <row r="157" spans="1:25" ht="36" x14ac:dyDescent="0.2">
      <c r="A157" s="162" t="s">
        <v>950</v>
      </c>
      <c r="B157" s="140" t="s">
        <v>953</v>
      </c>
      <c r="C157" s="2" t="s">
        <v>388</v>
      </c>
      <c r="D157" s="2" t="s">
        <v>1230</v>
      </c>
      <c r="K157" s="141">
        <v>170000</v>
      </c>
      <c r="L157" s="165">
        <v>130648.26</v>
      </c>
      <c r="M157" s="141">
        <f>ΠΛΗΡΩΜΕΣ!AH485</f>
        <v>28770.73</v>
      </c>
      <c r="N157" s="141">
        <f>L157-M157</f>
        <v>101877.53</v>
      </c>
      <c r="O157" s="249">
        <f t="shared" si="23"/>
        <v>0.22021517929132772</v>
      </c>
      <c r="X157" s="2" t="s">
        <v>921</v>
      </c>
      <c r="Y157" s="140" t="s">
        <v>962</v>
      </c>
    </row>
    <row r="158" spans="1:25" ht="48" x14ac:dyDescent="0.2">
      <c r="A158" s="162" t="s">
        <v>951</v>
      </c>
      <c r="B158" s="140" t="s">
        <v>954</v>
      </c>
      <c r="C158" s="2" t="s">
        <v>388</v>
      </c>
      <c r="D158" s="2" t="s">
        <v>1249</v>
      </c>
      <c r="K158" s="141">
        <v>117800</v>
      </c>
      <c r="L158" s="165">
        <v>109554</v>
      </c>
      <c r="N158" s="141">
        <f>L158-M158</f>
        <v>109554</v>
      </c>
      <c r="O158" s="249">
        <f t="shared" si="23"/>
        <v>0</v>
      </c>
      <c r="X158" s="140" t="s">
        <v>960</v>
      </c>
      <c r="Y158" s="140" t="s">
        <v>960</v>
      </c>
    </row>
    <row r="159" spans="1:25" s="102" customFormat="1" ht="90" customHeight="1" x14ac:dyDescent="0.2">
      <c r="A159" s="244">
        <v>39</v>
      </c>
      <c r="B159" s="277" t="str">
        <f>'1η ΦΑΣΗ ΠΑΡΑΚΟΛ.'!B58</f>
        <v>Προμήθεια Κινητής Εκθεσιακής Μονάδας Δήμου Κοζάνης</v>
      </c>
      <c r="C159" s="277"/>
      <c r="D159" s="246"/>
      <c r="E159" s="246"/>
      <c r="F159" s="246"/>
      <c r="G159" s="246"/>
      <c r="H159" s="246"/>
      <c r="I159" s="246"/>
      <c r="J159" s="246"/>
      <c r="K159" s="247">
        <f>K160</f>
        <v>345960</v>
      </c>
      <c r="L159" s="247">
        <f t="shared" ref="L159:N159" si="31">L160</f>
        <v>0</v>
      </c>
      <c r="M159" s="247">
        <f t="shared" si="31"/>
        <v>0</v>
      </c>
      <c r="N159" s="247">
        <f t="shared" si="31"/>
        <v>0</v>
      </c>
      <c r="O159" s="249" t="e">
        <f t="shared" si="23"/>
        <v>#DIV/0!</v>
      </c>
      <c r="P159" s="250" t="s">
        <v>73</v>
      </c>
      <c r="Q159" s="379"/>
      <c r="R159" s="379"/>
      <c r="S159" s="379"/>
      <c r="T159" s="379"/>
      <c r="U159" s="379"/>
      <c r="V159" s="379"/>
      <c r="W159" s="291"/>
      <c r="X159" s="291"/>
      <c r="Y159" s="291"/>
    </row>
    <row r="160" spans="1:25" ht="32.25" customHeight="1" x14ac:dyDescent="0.2">
      <c r="A160" s="162" t="s">
        <v>952</v>
      </c>
      <c r="B160" s="140" t="str">
        <f>B159</f>
        <v>Προμήθεια Κινητής Εκθεσιακής Μονάδας Δήμου Κοζάνης</v>
      </c>
      <c r="C160" s="2" t="s">
        <v>1327</v>
      </c>
      <c r="K160" s="141">
        <f>'1η ΦΑΣΗ ΠΑΡΑΚΟΛ.'!P58</f>
        <v>345960</v>
      </c>
      <c r="L160" s="165">
        <v>0</v>
      </c>
      <c r="N160" s="141">
        <f>L160-M160</f>
        <v>0</v>
      </c>
      <c r="O160" s="249" t="e">
        <f t="shared" si="23"/>
        <v>#DIV/0!</v>
      </c>
    </row>
    <row r="161" spans="1:25" s="102" customFormat="1" ht="90" customHeight="1" x14ac:dyDescent="0.2">
      <c r="A161" s="244">
        <v>40</v>
      </c>
      <c r="B161" s="277" t="str">
        <f>'1η ΦΑΣΗ ΠΑΡΑΚΟΛ.'!B60</f>
        <v xml:space="preserve">Κτιριακές εγκαταστάσεις Δομών στήριξης ατόμων με νοητική υστέρηση και πολλαπλές αναπηρίες στην
Ζ.Ε.Π του Δήμου Κοζάνης
</v>
      </c>
      <c r="C161" s="277"/>
      <c r="D161" s="246"/>
      <c r="E161" s="246">
        <f t="shared" ref="E161:N161" si="32">SUM(E162:E168)</f>
        <v>0</v>
      </c>
      <c r="F161" s="246">
        <f t="shared" si="32"/>
        <v>0</v>
      </c>
      <c r="G161" s="246">
        <f t="shared" si="32"/>
        <v>0</v>
      </c>
      <c r="H161" s="246">
        <f t="shared" si="32"/>
        <v>0</v>
      </c>
      <c r="I161" s="246">
        <f t="shared" si="32"/>
        <v>0</v>
      </c>
      <c r="J161" s="246">
        <f t="shared" si="32"/>
        <v>0</v>
      </c>
      <c r="K161" s="246">
        <f t="shared" si="32"/>
        <v>5005075.0999999996</v>
      </c>
      <c r="L161" s="246">
        <f t="shared" si="32"/>
        <v>3715186.59</v>
      </c>
      <c r="M161" s="246">
        <f t="shared" si="32"/>
        <v>442314.43</v>
      </c>
      <c r="N161" s="246">
        <f t="shared" si="32"/>
        <v>3272872.1599999997</v>
      </c>
      <c r="O161" s="249">
        <f t="shared" si="23"/>
        <v>0.11905577803024962</v>
      </c>
      <c r="P161" s="250" t="s">
        <v>73</v>
      </c>
      <c r="Q161" s="379"/>
      <c r="R161" s="379"/>
      <c r="S161" s="379"/>
      <c r="T161" s="379"/>
      <c r="U161" s="379"/>
      <c r="V161" s="379"/>
      <c r="W161" s="291"/>
      <c r="X161" s="291"/>
      <c r="Y161" s="291"/>
    </row>
    <row r="162" spans="1:25" ht="48" x14ac:dyDescent="0.2">
      <c r="A162" s="162" t="s">
        <v>1041</v>
      </c>
      <c r="B162" s="140" t="s">
        <v>1192</v>
      </c>
      <c r="C162" s="2" t="s">
        <v>388</v>
      </c>
      <c r="D162" s="2" t="s">
        <v>1259</v>
      </c>
      <c r="K162" s="141">
        <v>4485000</v>
      </c>
      <c r="L162" s="165">
        <v>3715186.59</v>
      </c>
      <c r="M162" s="141">
        <f>ΠΛΗΡΩΜΕΣ!AH575</f>
        <v>442314.43</v>
      </c>
      <c r="N162" s="141">
        <f t="shared" ref="N162:N168" si="33">L162-M162</f>
        <v>3272872.1599999997</v>
      </c>
      <c r="O162" s="249">
        <f t="shared" si="23"/>
        <v>0.11905577803024962</v>
      </c>
    </row>
    <row r="163" spans="1:25" ht="48" x14ac:dyDescent="0.2">
      <c r="A163" s="162" t="s">
        <v>1042</v>
      </c>
      <c r="B163" s="140" t="s">
        <v>1253</v>
      </c>
      <c r="C163" s="2" t="s">
        <v>1327</v>
      </c>
      <c r="K163" s="141">
        <v>474014.8</v>
      </c>
      <c r="L163" s="165">
        <v>0</v>
      </c>
      <c r="N163" s="141">
        <f t="shared" si="33"/>
        <v>0</v>
      </c>
      <c r="O163" s="249" t="e">
        <f t="shared" si="23"/>
        <v>#DIV/0!</v>
      </c>
    </row>
    <row r="164" spans="1:25" ht="60" x14ac:dyDescent="0.2">
      <c r="A164" s="162" t="s">
        <v>1262</v>
      </c>
      <c r="B164" s="140" t="s">
        <v>1254</v>
      </c>
      <c r="C164" s="2" t="s">
        <v>1327</v>
      </c>
      <c r="K164" s="141">
        <v>7483.4</v>
      </c>
      <c r="L164" s="165">
        <v>0</v>
      </c>
      <c r="N164" s="141">
        <f t="shared" si="33"/>
        <v>0</v>
      </c>
      <c r="O164" s="249" t="e">
        <f t="shared" si="23"/>
        <v>#DIV/0!</v>
      </c>
    </row>
    <row r="165" spans="1:25" ht="48" x14ac:dyDescent="0.2">
      <c r="A165" s="162" t="s">
        <v>1263</v>
      </c>
      <c r="B165" s="140" t="s">
        <v>1255</v>
      </c>
      <c r="C165" s="2" t="s">
        <v>1327</v>
      </c>
      <c r="K165" s="141">
        <v>15500</v>
      </c>
      <c r="L165" s="165">
        <v>0</v>
      </c>
      <c r="N165" s="141">
        <f t="shared" si="33"/>
        <v>0</v>
      </c>
      <c r="O165" s="249" t="e">
        <f t="shared" si="23"/>
        <v>#DIV/0!</v>
      </c>
    </row>
    <row r="166" spans="1:25" ht="60" x14ac:dyDescent="0.2">
      <c r="A166" s="162" t="s">
        <v>1264</v>
      </c>
      <c r="B166" s="140" t="s">
        <v>1256</v>
      </c>
      <c r="C166" s="2" t="s">
        <v>1327</v>
      </c>
      <c r="K166" s="141">
        <v>17084.099999999999</v>
      </c>
      <c r="L166" s="165">
        <v>0</v>
      </c>
      <c r="N166" s="141">
        <f t="shared" si="33"/>
        <v>0</v>
      </c>
      <c r="O166" s="249" t="e">
        <f t="shared" si="23"/>
        <v>#DIV/0!</v>
      </c>
    </row>
    <row r="167" spans="1:25" ht="60" x14ac:dyDescent="0.2">
      <c r="A167" s="162" t="s">
        <v>1265</v>
      </c>
      <c r="B167" s="140" t="s">
        <v>1257</v>
      </c>
      <c r="C167" s="2" t="s">
        <v>1327</v>
      </c>
      <c r="K167" s="141">
        <v>2000</v>
      </c>
      <c r="L167" s="165">
        <v>0</v>
      </c>
      <c r="N167" s="141">
        <f t="shared" si="33"/>
        <v>0</v>
      </c>
      <c r="O167" s="249" t="e">
        <f t="shared" si="23"/>
        <v>#DIV/0!</v>
      </c>
    </row>
    <row r="168" spans="1:25" ht="60" x14ac:dyDescent="0.2">
      <c r="A168" s="162" t="s">
        <v>1266</v>
      </c>
      <c r="B168" s="140" t="s">
        <v>1258</v>
      </c>
      <c r="C168" s="2" t="s">
        <v>1327</v>
      </c>
      <c r="K168" s="141">
        <v>3992.8</v>
      </c>
      <c r="L168" s="165">
        <v>0</v>
      </c>
      <c r="N168" s="141">
        <f t="shared" si="33"/>
        <v>0</v>
      </c>
      <c r="O168" s="249" t="e">
        <f t="shared" si="23"/>
        <v>#DIV/0!</v>
      </c>
    </row>
    <row r="169" spans="1:25" s="102" customFormat="1" ht="90" customHeight="1" x14ac:dyDescent="0.2">
      <c r="A169" s="244">
        <v>41</v>
      </c>
      <c r="B169" s="277" t="s">
        <v>955</v>
      </c>
      <c r="C169" s="277"/>
      <c r="D169" s="246"/>
      <c r="E169" s="246"/>
      <c r="F169" s="246"/>
      <c r="G169" s="246"/>
      <c r="H169" s="246"/>
      <c r="I169" s="246"/>
      <c r="J169" s="246"/>
      <c r="K169" s="247">
        <f>K170+K171</f>
        <v>2251323.65</v>
      </c>
      <c r="L169" s="247">
        <f t="shared" ref="L169:N169" si="34">L170+L171</f>
        <v>1990530.59</v>
      </c>
      <c r="M169" s="247">
        <f t="shared" si="34"/>
        <v>93280.28</v>
      </c>
      <c r="N169" s="247">
        <f t="shared" si="34"/>
        <v>1897250.31</v>
      </c>
      <c r="O169" s="249">
        <f t="shared" si="23"/>
        <v>4.6862017830130408E-2</v>
      </c>
      <c r="P169" s="250" t="s">
        <v>73</v>
      </c>
      <c r="Q169" s="379"/>
      <c r="R169" s="379"/>
      <c r="S169" s="379"/>
      <c r="T169" s="379"/>
      <c r="U169" s="379"/>
      <c r="V169" s="379"/>
      <c r="W169" s="292"/>
      <c r="X169" s="292"/>
      <c r="Y169" s="292"/>
    </row>
    <row r="170" spans="1:25" ht="60" x14ac:dyDescent="0.2">
      <c r="A170" s="162" t="s">
        <v>1043</v>
      </c>
      <c r="B170" s="140" t="s">
        <v>955</v>
      </c>
      <c r="C170" s="2" t="s">
        <v>388</v>
      </c>
      <c r="D170" s="140" t="s">
        <v>1064</v>
      </c>
      <c r="K170" s="141">
        <v>2249711.65</v>
      </c>
      <c r="L170" s="165">
        <v>1990530.59</v>
      </c>
      <c r="M170" s="141">
        <f>ΠΛΗΡΩΜΕΣ!AH589</f>
        <v>93280.28</v>
      </c>
      <c r="N170" s="141">
        <f>L170-M170</f>
        <v>1897250.31</v>
      </c>
      <c r="O170" s="249">
        <f t="shared" si="23"/>
        <v>4.6862017830130408E-2</v>
      </c>
    </row>
    <row r="171" spans="1:25" ht="36" x14ac:dyDescent="0.2">
      <c r="A171" s="162" t="s">
        <v>1044</v>
      </c>
      <c r="B171" s="140" t="s">
        <v>956</v>
      </c>
      <c r="C171" s="2" t="s">
        <v>1327</v>
      </c>
      <c r="K171" s="141">
        <v>1612</v>
      </c>
      <c r="L171" s="165">
        <v>0</v>
      </c>
      <c r="N171" s="141">
        <f>L171-M171</f>
        <v>0</v>
      </c>
      <c r="O171" s="249" t="e">
        <f t="shared" si="23"/>
        <v>#DIV/0!</v>
      </c>
    </row>
    <row r="172" spans="1:25" s="102" customFormat="1" ht="90" customHeight="1" x14ac:dyDescent="0.2">
      <c r="A172" s="244">
        <v>42</v>
      </c>
      <c r="B172" s="277" t="str">
        <f>'1η ΦΑΣΗ ΠΑΡΑΚΟΛ.'!B31</f>
        <v>Oλοκληρωμένη ψηφιακή πλατφόρμα υποβολής διαχείρισης και παρακολούθησης αιτημάτων για την βελτίωση της καθημερινότητας των πολιτών του Δήμου Κοζάνης με χρήση «έξυπνων» εφαρμογών</v>
      </c>
      <c r="C172" s="277"/>
      <c r="D172" s="246"/>
      <c r="E172" s="246"/>
      <c r="F172" s="246"/>
      <c r="G172" s="246"/>
      <c r="H172" s="246"/>
      <c r="I172" s="246"/>
      <c r="J172" s="246"/>
      <c r="K172" s="247">
        <f>K173</f>
        <v>307350</v>
      </c>
      <c r="L172" s="247">
        <f t="shared" ref="L172:N172" si="35">L173</f>
        <v>0</v>
      </c>
      <c r="M172" s="247">
        <f t="shared" si="35"/>
        <v>0</v>
      </c>
      <c r="N172" s="247">
        <f t="shared" si="35"/>
        <v>0</v>
      </c>
      <c r="O172" s="249" t="e">
        <f t="shared" si="23"/>
        <v>#DIV/0!</v>
      </c>
      <c r="P172" s="250" t="s">
        <v>73</v>
      </c>
      <c r="Q172" s="379"/>
      <c r="R172" s="379"/>
      <c r="S172" s="379"/>
      <c r="T172" s="379"/>
      <c r="U172" s="379"/>
      <c r="V172" s="379"/>
      <c r="W172" s="308"/>
      <c r="X172" s="308"/>
      <c r="Y172" s="308"/>
    </row>
    <row r="173" spans="1:25" ht="54.75" customHeight="1" x14ac:dyDescent="0.2">
      <c r="A173" s="162" t="s">
        <v>1063</v>
      </c>
      <c r="B173" s="140" t="str">
        <f>B172</f>
        <v>Oλοκληρωμένη ψηφιακή πλατφόρμα υποβολής διαχείρισης και παρακολούθησης αιτημάτων για την βελτίωση της καθημερινότητας των πολιτών του Δήμου Κοζάνης με χρήση «έξυπνων» εφαρμογών</v>
      </c>
      <c r="C173" s="2" t="s">
        <v>919</v>
      </c>
      <c r="K173" s="141">
        <v>307350</v>
      </c>
      <c r="L173" s="165">
        <v>0</v>
      </c>
      <c r="N173" s="141">
        <f>L173-M173</f>
        <v>0</v>
      </c>
      <c r="O173" s="249" t="e">
        <f t="shared" si="23"/>
        <v>#DIV/0!</v>
      </c>
    </row>
    <row r="174" spans="1:25" s="102" customFormat="1" ht="90" customHeight="1" x14ac:dyDescent="0.2">
      <c r="A174" s="244">
        <v>43</v>
      </c>
      <c r="B174" s="277" t="str">
        <f>'1η ΦΑΣΗ ΠΑΡΑΚΟΛ.'!B66</f>
        <v>Βιώσιμη Αστική Κινητικότητα,  Μικροκινητικότητα, Ολοκληρωμένη Διαχείριση Αστικών Μετακινήσεων</v>
      </c>
      <c r="C174" s="277"/>
      <c r="D174" s="246"/>
      <c r="E174" s="246"/>
      <c r="F174" s="246"/>
      <c r="G174" s="246"/>
      <c r="H174" s="246"/>
      <c r="I174" s="246"/>
      <c r="J174" s="246"/>
      <c r="K174" s="247">
        <f>K175+K176</f>
        <v>380000</v>
      </c>
      <c r="L174" s="247">
        <f t="shared" ref="L174:N174" si="36">L175+L176</f>
        <v>371380</v>
      </c>
      <c r="M174" s="247">
        <f t="shared" si="36"/>
        <v>0</v>
      </c>
      <c r="N174" s="247">
        <f t="shared" si="36"/>
        <v>371380</v>
      </c>
      <c r="O174" s="249">
        <f t="shared" si="23"/>
        <v>0</v>
      </c>
      <c r="P174" s="250" t="s">
        <v>1282</v>
      </c>
      <c r="Q174" s="379"/>
      <c r="R174" s="379"/>
      <c r="S174" s="379"/>
      <c r="T174" s="379"/>
      <c r="U174" s="379"/>
      <c r="V174" s="379"/>
      <c r="W174" s="308"/>
      <c r="X174" s="308"/>
      <c r="Y174" s="308"/>
    </row>
    <row r="175" spans="1:25" ht="48" x14ac:dyDescent="0.2">
      <c r="A175" s="162" t="s">
        <v>1248</v>
      </c>
      <c r="B175" s="140" t="s">
        <v>1267</v>
      </c>
      <c r="C175" s="2" t="s">
        <v>388</v>
      </c>
      <c r="D175" s="2" t="s">
        <v>1270</v>
      </c>
      <c r="K175" s="141">
        <v>372000</v>
      </c>
      <c r="L175" s="165">
        <v>371380</v>
      </c>
      <c r="N175" s="141">
        <f>L175-M175</f>
        <v>371380</v>
      </c>
      <c r="O175" s="249">
        <f t="shared" si="23"/>
        <v>0</v>
      </c>
    </row>
    <row r="176" spans="1:25" ht="24" x14ac:dyDescent="0.2">
      <c r="A176" s="162" t="s">
        <v>1268</v>
      </c>
      <c r="B176" s="140" t="s">
        <v>1269</v>
      </c>
      <c r="C176" s="2" t="s">
        <v>387</v>
      </c>
      <c r="K176" s="141">
        <v>8000</v>
      </c>
      <c r="L176" s="165">
        <v>0</v>
      </c>
      <c r="N176" s="141">
        <f>L176-M176</f>
        <v>0</v>
      </c>
      <c r="O176" s="249" t="e">
        <f t="shared" si="23"/>
        <v>#DIV/0!</v>
      </c>
    </row>
    <row r="177" spans="1:25" s="102" customFormat="1" ht="90" customHeight="1" x14ac:dyDescent="0.2">
      <c r="A177" s="244">
        <v>44</v>
      </c>
      <c r="B177" s="277" t="str">
        <f>'1η ΦΑΣΗ ΠΑΡΑΚΟΛ.'!B67</f>
        <v xml:space="preserve">Συμβουλευτική, κατάρτιση και πιστοποίηση ανέργων στους τομείς προτεραιότητας Περιφέρειας Δυτικής
Μακεδονίας στην περιοχή παρέμβασης ΕΣΒΑΑ Δήμου Κοζάνης
</v>
      </c>
      <c r="C177" s="277"/>
      <c r="D177" s="246"/>
      <c r="E177" s="246"/>
      <c r="F177" s="246"/>
      <c r="G177" s="246"/>
      <c r="H177" s="246"/>
      <c r="I177" s="246"/>
      <c r="J177" s="246"/>
      <c r="K177" s="247">
        <f>K178+K179</f>
        <v>219360</v>
      </c>
      <c r="L177" s="247">
        <f t="shared" ref="L177:N177" si="37">L178+L179</f>
        <v>0</v>
      </c>
      <c r="M177" s="247">
        <f t="shared" si="37"/>
        <v>0</v>
      </c>
      <c r="N177" s="247">
        <f t="shared" si="37"/>
        <v>0</v>
      </c>
      <c r="O177" s="249" t="e">
        <f t="shared" si="23"/>
        <v>#DIV/0!</v>
      </c>
      <c r="P177" s="250" t="s">
        <v>73</v>
      </c>
      <c r="Q177" s="379"/>
      <c r="R177" s="379"/>
      <c r="S177" s="379"/>
      <c r="T177" s="379"/>
      <c r="U177" s="379"/>
      <c r="V177" s="379"/>
      <c r="W177" s="308"/>
      <c r="X177" s="308"/>
      <c r="Y177" s="308"/>
    </row>
    <row r="178" spans="1:25" ht="60" x14ac:dyDescent="0.2">
      <c r="A178" s="162" t="s">
        <v>1271</v>
      </c>
      <c r="B178" s="140" t="str">
        <f>B177</f>
        <v xml:space="preserve">Συμβουλευτική, κατάρτιση και πιστοποίηση ανέργων στους τομείς προτεραιότητας Περιφέρειας Δυτικής
Μακεδονίας στην περιοχή παρέμβασης ΕΣΒΑΑ Δήμου Κοζάνης
</v>
      </c>
      <c r="C178" s="2" t="s">
        <v>919</v>
      </c>
      <c r="K178" s="141">
        <v>123360</v>
      </c>
      <c r="L178" s="165">
        <v>0</v>
      </c>
      <c r="N178" s="141">
        <f>L178-M178</f>
        <v>0</v>
      </c>
      <c r="O178" s="249" t="e">
        <f t="shared" si="23"/>
        <v>#DIV/0!</v>
      </c>
    </row>
    <row r="179" spans="1:25" ht="36" x14ac:dyDescent="0.2">
      <c r="A179" s="162" t="s">
        <v>1272</v>
      </c>
      <c r="B179" s="140" t="s">
        <v>1273</v>
      </c>
      <c r="C179" s="2" t="s">
        <v>919</v>
      </c>
      <c r="K179" s="141">
        <v>96000</v>
      </c>
      <c r="L179" s="165">
        <v>0</v>
      </c>
      <c r="N179" s="141">
        <f>L179-M179</f>
        <v>0</v>
      </c>
      <c r="O179" s="249" t="e">
        <f t="shared" si="23"/>
        <v>#DIV/0!</v>
      </c>
    </row>
    <row r="180" spans="1:25" s="102" customFormat="1" ht="90" customHeight="1" x14ac:dyDescent="0.2">
      <c r="A180" s="244">
        <v>45</v>
      </c>
      <c r="B180" s="277" t="str">
        <f>'1η ΦΑΣΗ ΠΑΡΑΚΟΛ.'!B69</f>
        <v>ΕΚΣΥΓΧΡΟΝΙΣΜΟΣ ΚΑΙ ΕΠΕΚΤΑΣΗ ΑΡΔΕΥΤΙΚΟΥ ΔΙΚΤΥΟΥ ΑΝΩ ΚΩΜΗΣ</v>
      </c>
      <c r="C180" s="277"/>
      <c r="D180" s="246"/>
      <c r="E180" s="246"/>
      <c r="F180" s="246"/>
      <c r="G180" s="246"/>
      <c r="H180" s="246"/>
      <c r="I180" s="246"/>
      <c r="J180" s="246"/>
      <c r="K180" s="247">
        <f>SUM(K181:K184)</f>
        <v>2200000</v>
      </c>
      <c r="L180" s="247">
        <f t="shared" ref="L180:N180" si="38">SUM(L181:L184)</f>
        <v>2107795.9300000002</v>
      </c>
      <c r="M180" s="247">
        <f t="shared" si="38"/>
        <v>0</v>
      </c>
      <c r="N180" s="247">
        <f t="shared" si="38"/>
        <v>2107795.9300000002</v>
      </c>
      <c r="O180" s="249">
        <f t="shared" si="23"/>
        <v>0</v>
      </c>
      <c r="P180" s="250" t="s">
        <v>1281</v>
      </c>
      <c r="Q180" s="379"/>
      <c r="R180" s="379"/>
      <c r="S180" s="379"/>
      <c r="T180" s="379"/>
      <c r="U180" s="379"/>
      <c r="V180" s="379"/>
      <c r="W180" s="308"/>
      <c r="X180" s="308"/>
      <c r="Y180" s="308"/>
    </row>
    <row r="181" spans="1:25" ht="24" x14ac:dyDescent="0.2">
      <c r="A181" s="162" t="s">
        <v>1274</v>
      </c>
      <c r="B181" s="140" t="s">
        <v>996</v>
      </c>
      <c r="C181" s="2" t="s">
        <v>388</v>
      </c>
      <c r="K181" s="141">
        <v>2187000</v>
      </c>
      <c r="L181" s="165">
        <v>2107795.9300000002</v>
      </c>
      <c r="N181" s="141">
        <f>L181-M181</f>
        <v>2107795.9300000002</v>
      </c>
      <c r="O181" s="249">
        <f t="shared" si="23"/>
        <v>0</v>
      </c>
    </row>
    <row r="182" spans="1:25" ht="12.75" x14ac:dyDescent="0.2">
      <c r="A182" s="162" t="s">
        <v>1275</v>
      </c>
      <c r="B182" s="140" t="s">
        <v>1278</v>
      </c>
      <c r="C182" s="2" t="s">
        <v>1327</v>
      </c>
      <c r="K182" s="141">
        <v>8000</v>
      </c>
      <c r="L182" s="165">
        <v>0</v>
      </c>
      <c r="O182" s="249" t="e">
        <f t="shared" si="23"/>
        <v>#DIV/0!</v>
      </c>
    </row>
    <row r="183" spans="1:25" ht="12.75" x14ac:dyDescent="0.2">
      <c r="A183" s="162" t="s">
        <v>1276</v>
      </c>
      <c r="B183" s="140" t="s">
        <v>1279</v>
      </c>
      <c r="C183" s="2" t="s">
        <v>1327</v>
      </c>
      <c r="K183" s="141">
        <v>2000</v>
      </c>
      <c r="L183" s="165">
        <v>0</v>
      </c>
      <c r="O183" s="249" t="e">
        <f t="shared" si="23"/>
        <v>#DIV/0!</v>
      </c>
    </row>
    <row r="184" spans="1:25" ht="12.75" x14ac:dyDescent="0.2">
      <c r="A184" s="162" t="s">
        <v>1277</v>
      </c>
      <c r="B184" s="140" t="s">
        <v>1280</v>
      </c>
      <c r="C184" s="2" t="s">
        <v>1327</v>
      </c>
      <c r="K184" s="141">
        <v>3000</v>
      </c>
      <c r="L184" s="165">
        <v>0</v>
      </c>
      <c r="O184" s="249" t="e">
        <f t="shared" si="23"/>
        <v>#DIV/0!</v>
      </c>
    </row>
    <row r="185" spans="1:25" s="102" customFormat="1" ht="90" customHeight="1" x14ac:dyDescent="0.2">
      <c r="A185" s="244">
        <v>46</v>
      </c>
      <c r="B185" s="277" t="str">
        <f>'1η ΦΑΣΗ ΠΑΡΑΚΟΛ.'!B70</f>
        <v>Επιχειρησιακό σχέδιο για την εξασφάλιση κοινοχρήστων και κοινωφελών χώρων – Ε.Σ.Ε.Κ.Κ. Δήμου ΚΟΖΑΝΗΣ</v>
      </c>
      <c r="C185" s="277"/>
      <c r="D185" s="246"/>
      <c r="E185" s="246"/>
      <c r="F185" s="246"/>
      <c r="G185" s="246"/>
      <c r="H185" s="246"/>
      <c r="I185" s="246"/>
      <c r="J185" s="246"/>
      <c r="K185" s="247">
        <f>K186</f>
        <v>59520</v>
      </c>
      <c r="L185" s="247">
        <f>L186</f>
        <v>30752</v>
      </c>
      <c r="M185" s="247">
        <f t="shared" ref="M185:N185" si="39">M186</f>
        <v>0</v>
      </c>
      <c r="N185" s="247">
        <f t="shared" si="39"/>
        <v>30752</v>
      </c>
      <c r="O185" s="249">
        <f t="shared" si="23"/>
        <v>0</v>
      </c>
      <c r="P185" s="250" t="s">
        <v>616</v>
      </c>
      <c r="Q185" s="379"/>
      <c r="R185" s="379"/>
      <c r="S185" s="379"/>
      <c r="T185" s="379"/>
      <c r="U185" s="379"/>
      <c r="V185" s="379"/>
      <c r="W185" s="308"/>
      <c r="X185" s="308"/>
      <c r="Y185" s="308"/>
    </row>
    <row r="186" spans="1:25" ht="39.75" customHeight="1" x14ac:dyDescent="0.2">
      <c r="A186" s="162" t="s">
        <v>1283</v>
      </c>
      <c r="B186" s="140" t="str">
        <f>B185</f>
        <v>Επιχειρησιακό σχέδιο για την εξασφάλιση κοινοχρήστων και κοινωφελών χώρων – Ε.Σ.Ε.Κ.Κ. Δήμου ΚΟΖΑΝΗΣ</v>
      </c>
      <c r="C186" s="2" t="s">
        <v>388</v>
      </c>
      <c r="D186" s="2" t="s">
        <v>1286</v>
      </c>
      <c r="K186" s="141">
        <v>59520</v>
      </c>
      <c r="L186" s="165">
        <v>30752</v>
      </c>
      <c r="N186" s="141">
        <f>L186-M186</f>
        <v>30752</v>
      </c>
      <c r="O186" s="249">
        <f t="shared" si="23"/>
        <v>0</v>
      </c>
    </row>
    <row r="187" spans="1:25" s="102" customFormat="1" ht="90" customHeight="1" x14ac:dyDescent="0.2">
      <c r="A187" s="244">
        <v>47</v>
      </c>
      <c r="B187" s="277" t="str">
        <f>'1η ΦΑΣΗ ΠΑΡΑΚΟΛ.'!B87</f>
        <v>ΣΧΕΔΙΟ ΑΣΤΙΚΗΣ ΠΡΟΣΒΑΣΙΜΟΤΗΤΑΣ (ΣΑΠ)</v>
      </c>
      <c r="C187" s="277"/>
      <c r="D187" s="246"/>
      <c r="E187" s="246"/>
      <c r="F187" s="246"/>
      <c r="G187" s="246"/>
      <c r="H187" s="246"/>
      <c r="I187" s="246"/>
      <c r="J187" s="246"/>
      <c r="K187" s="247">
        <f>K188</f>
        <v>74400</v>
      </c>
      <c r="L187" s="247">
        <f t="shared" ref="L187:N187" si="40">L188</f>
        <v>0</v>
      </c>
      <c r="M187" s="247">
        <f t="shared" si="40"/>
        <v>0</v>
      </c>
      <c r="N187" s="247">
        <f t="shared" si="40"/>
        <v>0</v>
      </c>
      <c r="O187" s="249" t="e">
        <f t="shared" si="23"/>
        <v>#DIV/0!</v>
      </c>
      <c r="P187" s="250" t="s">
        <v>616</v>
      </c>
      <c r="Q187" s="379"/>
      <c r="R187" s="379"/>
      <c r="S187" s="379"/>
      <c r="T187" s="379"/>
      <c r="U187" s="379"/>
      <c r="V187" s="379"/>
      <c r="W187" s="308"/>
      <c r="X187" s="308"/>
      <c r="Y187" s="308"/>
    </row>
    <row r="188" spans="1:25" ht="12.75" x14ac:dyDescent="0.2">
      <c r="A188" s="162" t="s">
        <v>1285</v>
      </c>
      <c r="B188" s="140" t="str">
        <f>B187</f>
        <v>ΣΧΕΔΙΟ ΑΣΤΙΚΗΣ ΠΡΟΣΒΑΣΙΜΟΤΗΤΑΣ (ΣΑΠ)</v>
      </c>
      <c r="C188" s="2" t="s">
        <v>1327</v>
      </c>
      <c r="K188" s="141">
        <v>74400</v>
      </c>
      <c r="L188" s="165">
        <v>0</v>
      </c>
      <c r="O188" s="249" t="e">
        <f t="shared" si="23"/>
        <v>#DIV/0!</v>
      </c>
    </row>
    <row r="189" spans="1:25" s="102" customFormat="1" ht="90" customHeight="1" x14ac:dyDescent="0.2">
      <c r="A189" s="244">
        <v>48</v>
      </c>
      <c r="B189" s="277" t="str">
        <f>'1η ΦΑΣΗ ΠΑΡΑΚΟΛ.'!B71</f>
        <v>Στρατηγικές αστικές παρεμβάσεις για την διαφοροποίηση του μοντέλου ανάπτυξης της πόλης της Κοζάνης</v>
      </c>
      <c r="C189" s="277"/>
      <c r="D189" s="246"/>
      <c r="E189" s="246"/>
      <c r="F189" s="246"/>
      <c r="G189" s="246"/>
      <c r="H189" s="246"/>
      <c r="I189" s="246"/>
      <c r="J189" s="246"/>
      <c r="K189" s="247">
        <f>K190+K191</f>
        <v>7912998</v>
      </c>
      <c r="L189" s="247">
        <f t="shared" ref="L189:N189" si="41">L190+L191</f>
        <v>0</v>
      </c>
      <c r="M189" s="247">
        <f t="shared" si="41"/>
        <v>0</v>
      </c>
      <c r="N189" s="247">
        <f t="shared" si="41"/>
        <v>0</v>
      </c>
      <c r="O189" s="249" t="e">
        <f t="shared" si="23"/>
        <v>#DIV/0!</v>
      </c>
      <c r="P189" s="250" t="s">
        <v>1291</v>
      </c>
      <c r="Q189" s="379"/>
      <c r="R189" s="379"/>
      <c r="S189" s="379"/>
      <c r="T189" s="379"/>
      <c r="U189" s="379"/>
      <c r="V189" s="379"/>
      <c r="W189" s="308"/>
      <c r="X189" s="308"/>
      <c r="Y189" s="308"/>
    </row>
    <row r="190" spans="1:25" ht="48" x14ac:dyDescent="0.2">
      <c r="A190" s="162" t="s">
        <v>1287</v>
      </c>
      <c r="B190" s="140" t="s">
        <v>1290</v>
      </c>
      <c r="C190" s="2" t="s">
        <v>1292</v>
      </c>
      <c r="K190" s="141">
        <v>7633378</v>
      </c>
      <c r="L190" s="165">
        <v>0</v>
      </c>
      <c r="N190" s="141">
        <f>L190-M190</f>
        <v>0</v>
      </c>
      <c r="O190" s="249" t="e">
        <f t="shared" si="23"/>
        <v>#DIV/0!</v>
      </c>
    </row>
    <row r="191" spans="1:25" ht="24" x14ac:dyDescent="0.2">
      <c r="A191" s="162" t="s">
        <v>1288</v>
      </c>
      <c r="B191" s="140" t="s">
        <v>1289</v>
      </c>
      <c r="C191" s="2" t="s">
        <v>1327</v>
      </c>
      <c r="K191" s="141">
        <v>279620</v>
      </c>
      <c r="L191" s="165">
        <v>0</v>
      </c>
      <c r="N191" s="141">
        <f>L191-M191</f>
        <v>0</v>
      </c>
      <c r="O191" s="249" t="e">
        <f t="shared" si="23"/>
        <v>#DIV/0!</v>
      </c>
    </row>
    <row r="192" spans="1:25" s="102" customFormat="1" ht="90" customHeight="1" x14ac:dyDescent="0.2">
      <c r="A192" s="244">
        <v>49</v>
      </c>
      <c r="B192" s="277" t="str">
        <f>'1η ΦΑΣΗ ΠΑΡΑΚΟΛ.'!B72</f>
        <v>Βελτίωση της Οδικής Ασφάλειας στο Δήμο Κοζάνης</v>
      </c>
      <c r="C192" s="277"/>
      <c r="D192" s="246"/>
      <c r="E192" s="246"/>
      <c r="F192" s="246"/>
      <c r="G192" s="246"/>
      <c r="H192" s="246"/>
      <c r="I192" s="246"/>
      <c r="J192" s="246"/>
      <c r="K192" s="247">
        <f>K193+K194</f>
        <v>2140000</v>
      </c>
      <c r="L192" s="247">
        <f t="shared" ref="L192:N192" si="42">L193+L194</f>
        <v>0</v>
      </c>
      <c r="M192" s="247">
        <f t="shared" si="42"/>
        <v>0</v>
      </c>
      <c r="N192" s="247">
        <f t="shared" si="42"/>
        <v>0</v>
      </c>
      <c r="O192" s="249" t="e">
        <f t="shared" si="23"/>
        <v>#DIV/0!</v>
      </c>
      <c r="P192" s="250" t="s">
        <v>1029</v>
      </c>
      <c r="Q192" s="379"/>
      <c r="R192" s="379"/>
      <c r="S192" s="379"/>
      <c r="T192" s="379"/>
      <c r="U192" s="379"/>
      <c r="V192" s="379"/>
      <c r="W192" s="308"/>
      <c r="X192" s="308"/>
      <c r="Y192" s="308"/>
    </row>
    <row r="193" spans="1:25" ht="24" x14ac:dyDescent="0.2">
      <c r="A193" s="162" t="s">
        <v>1293</v>
      </c>
      <c r="B193" s="140" t="s">
        <v>1296</v>
      </c>
      <c r="C193" s="2" t="s">
        <v>1292</v>
      </c>
      <c r="K193" s="141">
        <v>1140000</v>
      </c>
      <c r="L193" s="165">
        <v>0</v>
      </c>
      <c r="N193" s="141">
        <f>L193-M193</f>
        <v>0</v>
      </c>
      <c r="O193" s="249" t="e">
        <f t="shared" si="23"/>
        <v>#DIV/0!</v>
      </c>
    </row>
    <row r="194" spans="1:25" ht="24" x14ac:dyDescent="0.2">
      <c r="A194" s="162" t="s">
        <v>1294</v>
      </c>
      <c r="B194" s="140" t="s">
        <v>1295</v>
      </c>
      <c r="C194" s="2" t="s">
        <v>1327</v>
      </c>
      <c r="K194" s="141">
        <v>1000000</v>
      </c>
      <c r="L194" s="165">
        <v>0</v>
      </c>
      <c r="N194" s="141">
        <f>L194-M194</f>
        <v>0</v>
      </c>
      <c r="O194" s="249" t="e">
        <f t="shared" si="23"/>
        <v>#DIV/0!</v>
      </c>
    </row>
    <row r="195" spans="1:25" s="102" customFormat="1" ht="90" customHeight="1" x14ac:dyDescent="0.2">
      <c r="A195" s="244">
        <v>50</v>
      </c>
      <c r="B195" s="277" t="str">
        <f>'1η ΦΑΣΗ ΠΑΡΑΚΟΛ.'!B75</f>
        <v>Ενεργειακή Αναβάθμιση του Κολυμβητηρίου στο ΔΑΚ</v>
      </c>
      <c r="C195" s="277"/>
      <c r="D195" s="246"/>
      <c r="E195" s="246"/>
      <c r="F195" s="246"/>
      <c r="G195" s="246"/>
      <c r="H195" s="246"/>
      <c r="I195" s="246"/>
      <c r="J195" s="246"/>
      <c r="K195" s="247">
        <f>K196</f>
        <v>2400000</v>
      </c>
      <c r="L195" s="247">
        <f t="shared" ref="L195:N195" si="43">L196</f>
        <v>0</v>
      </c>
      <c r="M195" s="247">
        <f t="shared" si="43"/>
        <v>0</v>
      </c>
      <c r="N195" s="247">
        <f t="shared" si="43"/>
        <v>0</v>
      </c>
      <c r="O195" s="249" t="e">
        <f t="shared" si="23"/>
        <v>#DIV/0!</v>
      </c>
      <c r="P195" s="250" t="s">
        <v>1298</v>
      </c>
      <c r="Q195" s="379"/>
      <c r="R195" s="379"/>
      <c r="S195" s="379"/>
      <c r="T195" s="379"/>
      <c r="U195" s="379"/>
      <c r="V195" s="379"/>
      <c r="W195" s="308"/>
      <c r="X195" s="308"/>
      <c r="Y195" s="308"/>
    </row>
    <row r="196" spans="1:25" ht="25.5" customHeight="1" x14ac:dyDescent="0.2">
      <c r="A196" s="162" t="s">
        <v>1297</v>
      </c>
      <c r="B196" s="140" t="str">
        <f>B195</f>
        <v>Ενεργειακή Αναβάθμιση του Κολυμβητηρίου στο ΔΑΚ</v>
      </c>
      <c r="C196" s="2" t="s">
        <v>1292</v>
      </c>
      <c r="K196" s="141">
        <v>2400000</v>
      </c>
      <c r="L196" s="165">
        <v>0</v>
      </c>
      <c r="N196" s="141">
        <f>L196-M196</f>
        <v>0</v>
      </c>
      <c r="O196" s="249" t="e">
        <f t="shared" si="23"/>
        <v>#DIV/0!</v>
      </c>
    </row>
    <row r="197" spans="1:25" s="102" customFormat="1" ht="105.75" customHeight="1" x14ac:dyDescent="0.2">
      <c r="A197" s="244">
        <v>51</v>
      </c>
      <c r="B197" s="277" t="str">
        <f>'1η ΦΑΣΗ ΠΑΡΑΚΟΛ.'!B76</f>
        <v>ΠΙΛΟΤΙΚΕΣ ΔΡΑΣΕΙΣ ΓΙΑ ΤΗΝ ΑΝΑΠΤΥΞΗ ΒΙΩΣΙΜΩΝ ΟΙΚΟΝΟΜΙΚΩΝ ΔΡΑΣΤΗΡΙΟΤΗΤΩΝ ΧΑΜΗΛΟΥ ΑΝΘΡΑΚΙΚΟΥ ΑΠΟΤΥΠΩΜΑΤΟΣ ΜΕ ΒΑΣΗ ΤΙΣ ΚΑΤΕΥΘΥΝΣΕΙΣ ΤΟΥ ΣΧΕΔΙΟΥ ΔΡΑΣΗΣ ΓΙΑ ΤΗΝ ΠΡΟΩΘΗΣΗ ΤΗΣ ΚΥΚΛΙΚΗΣ ΟΙΚΟΝΟΜΙΑΣ (ΣΔΚΟ) ΤΟΥ ΔΗΜΟΥ ΚΟΖΑΝΗΣ</v>
      </c>
      <c r="C197" s="277"/>
      <c r="D197" s="246"/>
      <c r="E197" s="246"/>
      <c r="F197" s="246"/>
      <c r="G197" s="246"/>
      <c r="H197" s="246"/>
      <c r="I197" s="246"/>
      <c r="J197" s="246"/>
      <c r="K197" s="247">
        <f>SUM(K198:K200)</f>
        <v>1568493.4300000002</v>
      </c>
      <c r="L197" s="247">
        <f t="shared" ref="L197:N197" si="44">SUM(L198:L200)</f>
        <v>0</v>
      </c>
      <c r="M197" s="247">
        <f t="shared" si="44"/>
        <v>0</v>
      </c>
      <c r="N197" s="247">
        <f t="shared" si="44"/>
        <v>0</v>
      </c>
      <c r="O197" s="249" t="e">
        <f t="shared" si="23"/>
        <v>#DIV/0!</v>
      </c>
      <c r="P197" s="250" t="s">
        <v>616</v>
      </c>
      <c r="Q197" s="379"/>
      <c r="R197" s="379"/>
      <c r="S197" s="379"/>
      <c r="T197" s="379"/>
      <c r="U197" s="379"/>
      <c r="V197" s="379"/>
      <c r="W197" s="308"/>
      <c r="X197" s="308"/>
      <c r="Y197" s="308"/>
    </row>
    <row r="198" spans="1:25" ht="84" x14ac:dyDescent="0.2">
      <c r="A198" s="162" t="s">
        <v>1299</v>
      </c>
      <c r="B198" s="140" t="s">
        <v>1301</v>
      </c>
      <c r="C198" s="2" t="s">
        <v>1292</v>
      </c>
      <c r="K198" s="141">
        <v>1440880</v>
      </c>
      <c r="L198" s="165">
        <v>0</v>
      </c>
      <c r="O198" s="249" t="e">
        <f t="shared" ref="O198:O218" si="45">M198/L198</f>
        <v>#DIV/0!</v>
      </c>
    </row>
    <row r="199" spans="1:25" ht="108" x14ac:dyDescent="0.2">
      <c r="A199" s="162" t="s">
        <v>1300</v>
      </c>
      <c r="B199" s="140" t="s">
        <v>1302</v>
      </c>
      <c r="C199" s="2" t="s">
        <v>1327</v>
      </c>
      <c r="K199" s="141">
        <v>16857.8</v>
      </c>
      <c r="L199" s="165">
        <v>0</v>
      </c>
      <c r="O199" s="249" t="e">
        <f t="shared" si="45"/>
        <v>#DIV/0!</v>
      </c>
    </row>
    <row r="200" spans="1:25" ht="36" x14ac:dyDescent="0.2">
      <c r="A200" s="162" t="s">
        <v>1304</v>
      </c>
      <c r="B200" s="140" t="s">
        <v>1303</v>
      </c>
      <c r="C200" s="2" t="s">
        <v>1327</v>
      </c>
      <c r="K200" s="141">
        <v>110755.63</v>
      </c>
      <c r="L200" s="165">
        <v>0</v>
      </c>
      <c r="O200" s="249" t="e">
        <f t="shared" si="45"/>
        <v>#DIV/0!</v>
      </c>
    </row>
    <row r="201" spans="1:25" s="102" customFormat="1" ht="105.75" customHeight="1" x14ac:dyDescent="0.2">
      <c r="A201" s="244">
        <v>52</v>
      </c>
      <c r="B201" s="277" t="str">
        <f>'1η ΦΑΣΗ ΠΑΡΑΚΟΛ.'!B77</f>
        <v>Επικαιροποίηση Επιχειρησιακού Σχεδίου Βιώσιμης Αστικής Ανάπλασης (ΒΑΑ) του Δήμου Κοζάνης σύμφωνα με τις προδιαγραφές και τους όρους που αφορούν την Προγραμματική Περίοδο 2021 - 2027</v>
      </c>
      <c r="C201" s="277"/>
      <c r="D201" s="246"/>
      <c r="E201" s="246"/>
      <c r="F201" s="246"/>
      <c r="G201" s="246"/>
      <c r="H201" s="246"/>
      <c r="I201" s="246"/>
      <c r="J201" s="246"/>
      <c r="K201" s="247">
        <f>K202</f>
        <v>37200</v>
      </c>
      <c r="L201" s="247">
        <f>L202</f>
        <v>36580</v>
      </c>
      <c r="M201" s="247">
        <f t="shared" ref="M201:N201" si="46">M202</f>
        <v>0</v>
      </c>
      <c r="N201" s="247">
        <f t="shared" si="46"/>
        <v>36580</v>
      </c>
      <c r="O201" s="249">
        <f t="shared" si="45"/>
        <v>0</v>
      </c>
      <c r="P201" s="250" t="s">
        <v>73</v>
      </c>
      <c r="Q201" s="379"/>
      <c r="R201" s="379"/>
      <c r="S201" s="379"/>
      <c r="T201" s="379"/>
      <c r="U201" s="379"/>
      <c r="V201" s="379"/>
      <c r="W201" s="308"/>
      <c r="X201" s="308"/>
      <c r="Y201" s="308"/>
    </row>
    <row r="202" spans="1:25" ht="48" x14ac:dyDescent="0.2">
      <c r="A202" s="162" t="s">
        <v>1305</v>
      </c>
      <c r="B202" s="140" t="str">
        <f>B201</f>
        <v>Επικαιροποίηση Επιχειρησιακού Σχεδίου Βιώσιμης Αστικής Ανάπλασης (ΒΑΑ) του Δήμου Κοζάνης σύμφωνα με τις προδιαγραφές και τους όρους που αφορούν την Προγραμματική Περίοδο 2021 - 2027</v>
      </c>
      <c r="C202" s="2" t="s">
        <v>388</v>
      </c>
      <c r="D202" s="2" t="s">
        <v>1306</v>
      </c>
      <c r="K202" s="141">
        <v>37200</v>
      </c>
      <c r="L202" s="165">
        <v>36580</v>
      </c>
      <c r="N202" s="141">
        <f>L202-M202</f>
        <v>36580</v>
      </c>
      <c r="O202" s="249">
        <f t="shared" si="45"/>
        <v>0</v>
      </c>
    </row>
    <row r="203" spans="1:25" s="102" customFormat="1" ht="105.75" customHeight="1" x14ac:dyDescent="0.2">
      <c r="A203" s="244">
        <v>53</v>
      </c>
      <c r="B203" s="277" t="str">
        <f>'1η ΦΑΣΗ ΠΑΡΑΚΟΛ.'!B78</f>
        <v>ΕΞΟΠΛΙΣΜΟΣ ΓΗΠΕΔΩΝ ΠΟΔΟΣΦΑΙΡΟΥ ΔΗΜΟΥ ΚΟΖΑΝΗΣ</v>
      </c>
      <c r="C203" s="277"/>
      <c r="D203" s="246"/>
      <c r="E203" s="246"/>
      <c r="F203" s="246"/>
      <c r="G203" s="246"/>
      <c r="H203" s="246"/>
      <c r="I203" s="246"/>
      <c r="J203" s="246"/>
      <c r="K203" s="247">
        <f>K204</f>
        <v>542638.97</v>
      </c>
      <c r="L203" s="247">
        <f t="shared" ref="L203:N203" si="47">L204</f>
        <v>0</v>
      </c>
      <c r="M203" s="247">
        <f t="shared" si="47"/>
        <v>0</v>
      </c>
      <c r="N203" s="247">
        <f t="shared" si="47"/>
        <v>0</v>
      </c>
      <c r="O203" s="249" t="e">
        <f t="shared" si="45"/>
        <v>#DIV/0!</v>
      </c>
      <c r="P203" s="250" t="s">
        <v>1335</v>
      </c>
      <c r="Q203" s="379"/>
      <c r="R203" s="379"/>
      <c r="S203" s="379"/>
      <c r="T203" s="379"/>
      <c r="U203" s="379"/>
      <c r="V203" s="379"/>
      <c r="W203" s="308"/>
      <c r="X203" s="308"/>
      <c r="Y203" s="308"/>
    </row>
    <row r="204" spans="1:25" ht="24" x14ac:dyDescent="0.2">
      <c r="A204" s="162" t="s">
        <v>1307</v>
      </c>
      <c r="B204" s="140" t="str">
        <f>B203</f>
        <v>ΕΞΟΠΛΙΣΜΟΣ ΓΗΠΕΔΩΝ ΠΟΔΟΣΦΑΙΡΟΥ ΔΗΜΟΥ ΚΟΖΑΝΗΣ</v>
      </c>
      <c r="C204" s="2" t="s">
        <v>388</v>
      </c>
      <c r="K204" s="141">
        <v>542638.97</v>
      </c>
      <c r="L204" s="165">
        <v>0</v>
      </c>
      <c r="O204" s="249" t="e">
        <f t="shared" si="45"/>
        <v>#DIV/0!</v>
      </c>
    </row>
    <row r="205" spans="1:25" s="102" customFormat="1" ht="105.75" customHeight="1" x14ac:dyDescent="0.2">
      <c r="A205" s="244">
        <v>54</v>
      </c>
      <c r="B205" s="277" t="str">
        <f>'1η ΦΑΣΗ ΠΑΡΑΚΟΛ.'!B79</f>
        <v>Ενεργειακή αναβάθμιση του Κλειστού Γυμναστηρίου Λευκόβρυσης του Δήμου Κοζάνης</v>
      </c>
      <c r="C205" s="277"/>
      <c r="D205" s="246"/>
      <c r="E205" s="246"/>
      <c r="F205" s="246"/>
      <c r="G205" s="246"/>
      <c r="H205" s="246"/>
      <c r="I205" s="246"/>
      <c r="J205" s="246"/>
      <c r="K205" s="247">
        <f>K206</f>
        <v>2000000</v>
      </c>
      <c r="L205" s="247">
        <f t="shared" ref="L205:M205" si="48">L206</f>
        <v>0</v>
      </c>
      <c r="M205" s="247">
        <f t="shared" si="48"/>
        <v>0</v>
      </c>
      <c r="N205" s="247">
        <f>N206</f>
        <v>0</v>
      </c>
      <c r="O205" s="249" t="e">
        <f t="shared" si="45"/>
        <v>#DIV/0!</v>
      </c>
      <c r="P205" s="361" t="s">
        <v>1206</v>
      </c>
      <c r="Q205" s="379"/>
      <c r="R205" s="379"/>
      <c r="S205" s="379"/>
      <c r="T205" s="379"/>
      <c r="U205" s="379"/>
      <c r="V205" s="379"/>
      <c r="W205" s="308"/>
      <c r="X205" s="308"/>
      <c r="Y205" s="308"/>
    </row>
    <row r="206" spans="1:25" ht="24" x14ac:dyDescent="0.2">
      <c r="A206" s="162" t="s">
        <v>1308</v>
      </c>
      <c r="B206" s="140" t="str">
        <f>B205</f>
        <v>Ενεργειακή αναβάθμιση του Κλειστού Γυμναστηρίου Λευκόβρυσης του Δήμου Κοζάνης</v>
      </c>
      <c r="C206" s="2" t="s">
        <v>1327</v>
      </c>
      <c r="K206" s="141">
        <v>2000000</v>
      </c>
      <c r="L206" s="165">
        <v>0</v>
      </c>
      <c r="O206" s="249" t="e">
        <f t="shared" si="45"/>
        <v>#DIV/0!</v>
      </c>
    </row>
    <row r="207" spans="1:25" s="102" customFormat="1" ht="105.75" customHeight="1" x14ac:dyDescent="0.2">
      <c r="A207" s="244">
        <v>55</v>
      </c>
      <c r="B207" s="277" t="str">
        <f>'1η ΦΑΣΗ ΠΑΡΑΚΟΛ.'!B80</f>
        <v>ΕΞΟΙΚΟΝΟΜΗΣΗ ΕΝΕΡΓΕΙΑΣ ΣΤΟΝ ΔΗΜΟΤΙΚΟ ΦΩΤΙΣΜΟ ΤΟΥ ΔΗΜΟΥ ΚΟΖΑΝΗΣ ΜΕ ΤΗΝ ΠΡΟΜΗΘΕΙΑ ΚΑΙ ΕΓΚΑΤΑΣΤΑΣΗ ΦΩΤΙΣΤΙΚΩΝ ΣΩΜΑΤΩΝ ΝΕΑΣ ΤΕΧΝΟΛΟΓΙΑΣ LED</v>
      </c>
      <c r="C207" s="277"/>
      <c r="D207" s="246"/>
      <c r="E207" s="246"/>
      <c r="F207" s="246"/>
      <c r="G207" s="246"/>
      <c r="H207" s="246"/>
      <c r="I207" s="246"/>
      <c r="J207" s="246"/>
      <c r="K207" s="247">
        <f>K208</f>
        <v>8457475.8000000007</v>
      </c>
      <c r="L207" s="247">
        <f t="shared" ref="L207:N207" si="49">L208</f>
        <v>0</v>
      </c>
      <c r="M207" s="247">
        <f t="shared" si="49"/>
        <v>0</v>
      </c>
      <c r="N207" s="247">
        <f t="shared" si="49"/>
        <v>0</v>
      </c>
      <c r="O207" s="249" t="e">
        <f t="shared" si="45"/>
        <v>#DIV/0!</v>
      </c>
      <c r="P207" s="361" t="s">
        <v>1206</v>
      </c>
      <c r="Q207" s="379"/>
      <c r="R207" s="379"/>
      <c r="S207" s="379"/>
      <c r="T207" s="379"/>
      <c r="U207" s="379"/>
      <c r="V207" s="379"/>
      <c r="W207" s="308"/>
      <c r="X207" s="308"/>
      <c r="Y207" s="308"/>
    </row>
    <row r="208" spans="1:25" ht="64.5" customHeight="1" x14ac:dyDescent="0.2">
      <c r="A208" s="162" t="s">
        <v>1309</v>
      </c>
      <c r="B208" s="140" t="str">
        <f>B207</f>
        <v>ΕΞΟΙΚΟΝΟΜΗΣΗ ΕΝΕΡΓΕΙΑΣ ΣΤΟΝ ΔΗΜΟΤΙΚΟ ΦΩΤΙΣΜΟ ΤΟΥ ΔΗΜΟΥ ΚΟΖΑΝΗΣ ΜΕ ΤΗΝ ΠΡΟΜΗΘΕΙΑ ΚΑΙ ΕΓΚΑΤΑΣΤΑΣΗ ΦΩΤΙΣΤΙΚΩΝ ΣΩΜΑΤΩΝ ΝΕΑΣ ΤΕΧΝΟΛΟΓΙΑΣ LED</v>
      </c>
      <c r="C208" s="2" t="s">
        <v>1327</v>
      </c>
      <c r="K208" s="141">
        <f>'1η ΦΑΣΗ ΠΑΡΑΚΟΛ.'!F80</f>
        <v>8457475.8000000007</v>
      </c>
      <c r="L208" s="165">
        <v>0</v>
      </c>
      <c r="O208" s="249" t="e">
        <f t="shared" si="45"/>
        <v>#DIV/0!</v>
      </c>
    </row>
    <row r="209" spans="1:25" s="102" customFormat="1" ht="105.75" customHeight="1" x14ac:dyDescent="0.2">
      <c r="A209" s="244">
        <v>56</v>
      </c>
      <c r="B209" s="277" t="str">
        <f>'1η ΦΑΣΗ ΠΑΡΑΚΟΛ.'!B82</f>
        <v>ΕΞΕΙΔΙΚΕΥΜΕΝΕΣ ΔΡΑΣΕΙΣ – ΕΝΕΡΓΕΙΕΣ ΚΑΙ ΕΦΑΡΜΟΓΗ ΕΥΦΥΩΝ ΤΕΧΝΟΛΟΓΙΩΝ ΓΙΑ ΤΗ ΔΗΜΙΟΥΡΓΙΑ ΔΟΜΗΣ ΔΙΑΦΟΡΟΠΟΙΗΜΕΝΟΥ ΜΟΝΤΕΛΟΥ ΕΠΙΧΕΙΡΗΜΑΤΙΚΟΤΗΤΑΣ ΣΤΟΝ ΔΗΜΟ ΚΟΖΑΝΗΣ</v>
      </c>
      <c r="C209" s="277"/>
      <c r="D209" s="246"/>
      <c r="E209" s="246"/>
      <c r="F209" s="246"/>
      <c r="G209" s="246"/>
      <c r="H209" s="246"/>
      <c r="I209" s="246"/>
      <c r="J209" s="246"/>
      <c r="K209" s="247">
        <f>SUM(K210:K214)</f>
        <v>1372883.04</v>
      </c>
      <c r="L209" s="247">
        <f t="shared" ref="L209:N209" si="50">SUM(L210:L214)</f>
        <v>0</v>
      </c>
      <c r="M209" s="247">
        <f t="shared" si="50"/>
        <v>0</v>
      </c>
      <c r="N209" s="247">
        <f t="shared" si="50"/>
        <v>0</v>
      </c>
      <c r="O209" s="249" t="e">
        <f t="shared" si="45"/>
        <v>#DIV/0!</v>
      </c>
      <c r="P209" s="250" t="s">
        <v>1070</v>
      </c>
      <c r="Q209" s="379"/>
      <c r="R209" s="379"/>
      <c r="S209" s="379"/>
      <c r="T209" s="379"/>
      <c r="U209" s="379"/>
      <c r="V209" s="379"/>
      <c r="W209" s="317"/>
      <c r="X209" s="317"/>
      <c r="Y209" s="317"/>
    </row>
    <row r="210" spans="1:25" ht="36" x14ac:dyDescent="0.2">
      <c r="A210" s="162" t="s">
        <v>1310</v>
      </c>
      <c r="B210" s="140" t="s">
        <v>1313</v>
      </c>
      <c r="C210" s="2" t="s">
        <v>1327</v>
      </c>
      <c r="K210" s="141">
        <v>339346.79</v>
      </c>
      <c r="L210" s="165">
        <v>0</v>
      </c>
      <c r="N210" s="141">
        <f>L210-M210</f>
        <v>0</v>
      </c>
      <c r="O210" s="249" t="e">
        <f t="shared" si="45"/>
        <v>#DIV/0!</v>
      </c>
    </row>
    <row r="211" spans="1:25" ht="36" x14ac:dyDescent="0.2">
      <c r="A211" s="162" t="s">
        <v>1311</v>
      </c>
      <c r="B211" s="140" t="s">
        <v>1314</v>
      </c>
      <c r="C211" s="2" t="s">
        <v>1327</v>
      </c>
      <c r="K211" s="141">
        <v>433520</v>
      </c>
      <c r="L211" s="165">
        <v>0</v>
      </c>
      <c r="N211" s="141">
        <f>L211-M211</f>
        <v>0</v>
      </c>
      <c r="O211" s="249" t="e">
        <f t="shared" si="45"/>
        <v>#DIV/0!</v>
      </c>
    </row>
    <row r="212" spans="1:25" ht="60" x14ac:dyDescent="0.2">
      <c r="A212" s="162" t="s">
        <v>1312</v>
      </c>
      <c r="B212" s="140" t="s">
        <v>1315</v>
      </c>
      <c r="C212" s="2" t="s">
        <v>1327</v>
      </c>
      <c r="K212" s="141">
        <v>6200</v>
      </c>
      <c r="L212" s="165">
        <v>0</v>
      </c>
      <c r="N212" s="141">
        <f>L212-M212</f>
        <v>0</v>
      </c>
      <c r="O212" s="249" t="e">
        <f t="shared" si="45"/>
        <v>#DIV/0!</v>
      </c>
    </row>
    <row r="213" spans="1:25" ht="72" x14ac:dyDescent="0.2">
      <c r="A213" s="162" t="s">
        <v>1316</v>
      </c>
      <c r="B213" s="140" t="s">
        <v>1317</v>
      </c>
      <c r="C213" s="2" t="s">
        <v>1327</v>
      </c>
      <c r="K213" s="141">
        <v>45000</v>
      </c>
      <c r="L213" s="165">
        <v>0</v>
      </c>
      <c r="N213" s="141">
        <f>L213-M213</f>
        <v>0</v>
      </c>
      <c r="O213" s="249" t="e">
        <f t="shared" si="45"/>
        <v>#DIV/0!</v>
      </c>
    </row>
    <row r="214" spans="1:25" ht="12.75" x14ac:dyDescent="0.2">
      <c r="A214" s="162" t="s">
        <v>1318</v>
      </c>
      <c r="B214" s="140" t="s">
        <v>1319</v>
      </c>
      <c r="C214" s="2" t="s">
        <v>1327</v>
      </c>
      <c r="K214" s="141">
        <v>548816.25</v>
      </c>
      <c r="L214" s="165">
        <v>0</v>
      </c>
      <c r="N214" s="141">
        <f>L214-M214</f>
        <v>0</v>
      </c>
      <c r="O214" s="249" t="e">
        <f t="shared" si="45"/>
        <v>#DIV/0!</v>
      </c>
    </row>
    <row r="215" spans="1:25" s="102" customFormat="1" ht="105.75" customHeight="1" x14ac:dyDescent="0.2">
      <c r="A215" s="244">
        <v>57</v>
      </c>
      <c r="B215" s="277" t="str">
        <f>'1η ΦΑΣΗ ΠΑΡΑΚΟΛ.'!B84</f>
        <v>ΠΡΟΜΗΘΕΙΑ ΕΞΟΠΛΙΣΜΟΥ ΓΙΑ ΤΗ ΧΩΡΙΣΤΗ ΣΥΛΛΟΓΗ ΒΙΟΑΠΟΒΛΗΤΩΝ ΚΑΙ ΤΗ ΔΗΜΙΟΥΡΓΙΑ ΓΩΝΙΩΝ ΑΝΑΚΥΚΛΩΣΗΣ ΤΟΥ ΔΗΜΟΥ ΚΟΖΑΝΗΣ</v>
      </c>
      <c r="C215" s="277"/>
      <c r="D215" s="246"/>
      <c r="E215" s="246"/>
      <c r="F215" s="246"/>
      <c r="G215" s="246"/>
      <c r="H215" s="246"/>
      <c r="I215" s="246"/>
      <c r="J215" s="246"/>
      <c r="K215" s="247">
        <f>K216+K217+K218</f>
        <v>1096563</v>
      </c>
      <c r="L215" s="247">
        <f t="shared" ref="L215:N215" si="51">L216+L217+L218</f>
        <v>0</v>
      </c>
      <c r="M215" s="247">
        <f t="shared" si="51"/>
        <v>0</v>
      </c>
      <c r="N215" s="247">
        <f t="shared" si="51"/>
        <v>0</v>
      </c>
      <c r="O215" s="249" t="e">
        <f t="shared" si="45"/>
        <v>#DIV/0!</v>
      </c>
      <c r="P215" s="250" t="s">
        <v>1070</v>
      </c>
      <c r="Q215" s="379"/>
      <c r="R215" s="379"/>
      <c r="S215" s="379"/>
      <c r="T215" s="379"/>
      <c r="U215" s="379"/>
      <c r="V215" s="379"/>
      <c r="W215" s="317"/>
      <c r="X215" s="317"/>
      <c r="Y215" s="317"/>
    </row>
    <row r="216" spans="1:25" ht="36" x14ac:dyDescent="0.2">
      <c r="A216" s="162" t="s">
        <v>1320</v>
      </c>
      <c r="B216" s="140" t="s">
        <v>1321</v>
      </c>
      <c r="C216" s="2" t="s">
        <v>919</v>
      </c>
      <c r="K216" s="141">
        <v>522288</v>
      </c>
      <c r="L216" s="165">
        <v>0</v>
      </c>
      <c r="N216" s="141">
        <f>L216-M216</f>
        <v>0</v>
      </c>
      <c r="O216" s="249" t="e">
        <f t="shared" si="45"/>
        <v>#DIV/0!</v>
      </c>
    </row>
    <row r="217" spans="1:25" ht="24" x14ac:dyDescent="0.2">
      <c r="A217" s="162" t="s">
        <v>1324</v>
      </c>
      <c r="B217" s="140" t="s">
        <v>1322</v>
      </c>
      <c r="C217" s="2" t="s">
        <v>1327</v>
      </c>
      <c r="K217" s="141">
        <v>525915</v>
      </c>
      <c r="L217" s="165">
        <v>0</v>
      </c>
      <c r="N217" s="141">
        <f>L217-M217</f>
        <v>0</v>
      </c>
      <c r="O217" s="249" t="e">
        <f t="shared" si="45"/>
        <v>#DIV/0!</v>
      </c>
    </row>
    <row r="218" spans="1:25" ht="48" x14ac:dyDescent="0.2">
      <c r="A218" s="162" t="s">
        <v>1325</v>
      </c>
      <c r="B218" s="140" t="s">
        <v>1323</v>
      </c>
      <c r="C218" s="2" t="s">
        <v>1327</v>
      </c>
      <c r="K218" s="141">
        <v>48360</v>
      </c>
      <c r="L218" s="165">
        <v>0</v>
      </c>
      <c r="N218" s="141">
        <f>L218-M218</f>
        <v>0</v>
      </c>
      <c r="O218" s="249" t="e">
        <f t="shared" si="45"/>
        <v>#DIV/0!</v>
      </c>
    </row>
  </sheetData>
  <sheetProtection algorithmName="SHA-512" hashValue="kBj1RsVyRHVTVVV4HwHaAeLaLEwxvMdHMmhUUyzYq8FJDP1JGxx9uJWRW0lRkZzOhY57mGunRVMadSPr3wx+YQ==" saltValue="vPf9MA428NrYvfwjRqr1VA==" spinCount="100000" sheet="1" formatCells="0" formatColumns="0" formatRows="0" insertColumns="0" insertRows="0" insertHyperlinks="0" deleteColumns="0" deleteRows="0" sort="0" autoFilter="0" pivotTables="0"/>
  <autoFilter ref="A6:Z218" xr:uid="{00000000-0009-0000-0000-000003000000}">
    <filterColumn colId="16" showButton="0"/>
    <filterColumn colId="17" showButton="0"/>
    <filterColumn colId="19" showButton="0"/>
    <filterColumn colId="20" showButton="0"/>
  </autoFilter>
  <mergeCells count="290">
    <mergeCell ref="Q185:S185"/>
    <mergeCell ref="T185:V185"/>
    <mergeCell ref="Q201:S201"/>
    <mergeCell ref="T201:V201"/>
    <mergeCell ref="Q203:S203"/>
    <mergeCell ref="T203:V203"/>
    <mergeCell ref="Q205:S205"/>
    <mergeCell ref="T205:V205"/>
    <mergeCell ref="Q207:S207"/>
    <mergeCell ref="T207:V207"/>
    <mergeCell ref="Q187:S187"/>
    <mergeCell ref="T187:V187"/>
    <mergeCell ref="Q189:S189"/>
    <mergeCell ref="T189:V189"/>
    <mergeCell ref="Q192:S192"/>
    <mergeCell ref="T192:V192"/>
    <mergeCell ref="Q195:S195"/>
    <mergeCell ref="T195:V195"/>
    <mergeCell ref="Q197:S197"/>
    <mergeCell ref="T197:V197"/>
    <mergeCell ref="Y4:Y5"/>
    <mergeCell ref="X4:X5"/>
    <mergeCell ref="Q144:S144"/>
    <mergeCell ref="T144:V144"/>
    <mergeCell ref="Q147:S147"/>
    <mergeCell ref="T147:V147"/>
    <mergeCell ref="Q129:S129"/>
    <mergeCell ref="T129:V129"/>
    <mergeCell ref="Q132:S132"/>
    <mergeCell ref="T132:V132"/>
    <mergeCell ref="Q135:S135"/>
    <mergeCell ref="T135:V135"/>
    <mergeCell ref="Q138:S138"/>
    <mergeCell ref="T138:V138"/>
    <mergeCell ref="Q141:S141"/>
    <mergeCell ref="T141:V141"/>
    <mergeCell ref="Q115:S115"/>
    <mergeCell ref="T115:V115"/>
    <mergeCell ref="Q119:S119"/>
    <mergeCell ref="T119:V119"/>
    <mergeCell ref="Q121:S121"/>
    <mergeCell ref="T121:V121"/>
    <mergeCell ref="Q123:S123"/>
    <mergeCell ref="T123:V123"/>
    <mergeCell ref="T111:V111"/>
    <mergeCell ref="T112:V112"/>
    <mergeCell ref="T113:V113"/>
    <mergeCell ref="Q126:S126"/>
    <mergeCell ref="T126:V126"/>
    <mergeCell ref="T114:V114"/>
    <mergeCell ref="T102:V102"/>
    <mergeCell ref="T103:V103"/>
    <mergeCell ref="T104:V104"/>
    <mergeCell ref="T105:V105"/>
    <mergeCell ref="T106:V106"/>
    <mergeCell ref="T107:V107"/>
    <mergeCell ref="T108:V108"/>
    <mergeCell ref="T109:V109"/>
    <mergeCell ref="T110:V110"/>
    <mergeCell ref="T93:V93"/>
    <mergeCell ref="T94:V94"/>
    <mergeCell ref="T95:V95"/>
    <mergeCell ref="T96:V96"/>
    <mergeCell ref="T97:V97"/>
    <mergeCell ref="T98:V98"/>
    <mergeCell ref="T99:V99"/>
    <mergeCell ref="T100:V100"/>
    <mergeCell ref="T101:V101"/>
    <mergeCell ref="T83:V83"/>
    <mergeCell ref="T84:V84"/>
    <mergeCell ref="T85:V85"/>
    <mergeCell ref="T86:V86"/>
    <mergeCell ref="T87:V87"/>
    <mergeCell ref="T89:V89"/>
    <mergeCell ref="T90:V90"/>
    <mergeCell ref="T91:V91"/>
    <mergeCell ref="T92:V92"/>
    <mergeCell ref="T74:V74"/>
    <mergeCell ref="T75:V75"/>
    <mergeCell ref="T76:V76"/>
    <mergeCell ref="T77:V77"/>
    <mergeCell ref="T78:V78"/>
    <mergeCell ref="T79:V79"/>
    <mergeCell ref="T80:V80"/>
    <mergeCell ref="T81:V81"/>
    <mergeCell ref="T82:V82"/>
    <mergeCell ref="T64:V64"/>
    <mergeCell ref="T65:V65"/>
    <mergeCell ref="T67:V67"/>
    <mergeCell ref="T68:V68"/>
    <mergeCell ref="T69:V69"/>
    <mergeCell ref="T70:V70"/>
    <mergeCell ref="T71:V71"/>
    <mergeCell ref="T72:V72"/>
    <mergeCell ref="T73:V73"/>
    <mergeCell ref="T66:V66"/>
    <mergeCell ref="T55:V55"/>
    <mergeCell ref="T56:V56"/>
    <mergeCell ref="T57:V57"/>
    <mergeCell ref="T58:V58"/>
    <mergeCell ref="T59:V59"/>
    <mergeCell ref="T60:V60"/>
    <mergeCell ref="T61:V61"/>
    <mergeCell ref="T62:V62"/>
    <mergeCell ref="T63:V63"/>
    <mergeCell ref="T43:V43"/>
    <mergeCell ref="T44:V44"/>
    <mergeCell ref="T45:V45"/>
    <mergeCell ref="T46:V46"/>
    <mergeCell ref="T47:V47"/>
    <mergeCell ref="T48:V48"/>
    <mergeCell ref="T49:V49"/>
    <mergeCell ref="T50:V50"/>
    <mergeCell ref="T51:V51"/>
    <mergeCell ref="T34:V34"/>
    <mergeCell ref="T35:V35"/>
    <mergeCell ref="T36:V36"/>
    <mergeCell ref="T37:V37"/>
    <mergeCell ref="T38:V38"/>
    <mergeCell ref="T39:V39"/>
    <mergeCell ref="T40:V40"/>
    <mergeCell ref="T41:V41"/>
    <mergeCell ref="T42:V42"/>
    <mergeCell ref="T23:V23"/>
    <mergeCell ref="T24:V24"/>
    <mergeCell ref="T25:V25"/>
    <mergeCell ref="T26:V26"/>
    <mergeCell ref="T27:V27"/>
    <mergeCell ref="T28:V28"/>
    <mergeCell ref="T29:V29"/>
    <mergeCell ref="T30:V30"/>
    <mergeCell ref="T33:V33"/>
    <mergeCell ref="T14:V14"/>
    <mergeCell ref="T15:V15"/>
    <mergeCell ref="T16:V16"/>
    <mergeCell ref="T17:V17"/>
    <mergeCell ref="T18:V18"/>
    <mergeCell ref="T19:V19"/>
    <mergeCell ref="T20:V20"/>
    <mergeCell ref="T21:V21"/>
    <mergeCell ref="T22:V22"/>
    <mergeCell ref="T4:V5"/>
    <mergeCell ref="T6:V6"/>
    <mergeCell ref="T7:V7"/>
    <mergeCell ref="T8:V8"/>
    <mergeCell ref="T9:V9"/>
    <mergeCell ref="T10:V10"/>
    <mergeCell ref="T11:V11"/>
    <mergeCell ref="T12:V12"/>
    <mergeCell ref="T13:V13"/>
    <mergeCell ref="Q100:S100"/>
    <mergeCell ref="Q99:S99"/>
    <mergeCell ref="Q101:S101"/>
    <mergeCell ref="Q97:S97"/>
    <mergeCell ref="Q107:S107"/>
    <mergeCell ref="Q109:S109"/>
    <mergeCell ref="Q96:S96"/>
    <mergeCell ref="Q95:S95"/>
    <mergeCell ref="Q111:S111"/>
    <mergeCell ref="Q112:S112"/>
    <mergeCell ref="Q114:S114"/>
    <mergeCell ref="Q113:S113"/>
    <mergeCell ref="Q102:S102"/>
    <mergeCell ref="Q104:S104"/>
    <mergeCell ref="Q106:S106"/>
    <mergeCell ref="Q108:S108"/>
    <mergeCell ref="Q110:S110"/>
    <mergeCell ref="Q103:S103"/>
    <mergeCell ref="Q71:S71"/>
    <mergeCell ref="Q94:S94"/>
    <mergeCell ref="Q92:S92"/>
    <mergeCell ref="Q89:S89"/>
    <mergeCell ref="Q84:S84"/>
    <mergeCell ref="Q82:S82"/>
    <mergeCell ref="Q83:S83"/>
    <mergeCell ref="Q85:S85"/>
    <mergeCell ref="Q86:S86"/>
    <mergeCell ref="Q87:S87"/>
    <mergeCell ref="Q77:S77"/>
    <mergeCell ref="Q78:S78"/>
    <mergeCell ref="Q79:S79"/>
    <mergeCell ref="Q80:S80"/>
    <mergeCell ref="Q81:S81"/>
    <mergeCell ref="Q72:S72"/>
    <mergeCell ref="Q73:S73"/>
    <mergeCell ref="Q74:S74"/>
    <mergeCell ref="Q75:S75"/>
    <mergeCell ref="Q76:S76"/>
    <mergeCell ref="Q90:S90"/>
    <mergeCell ref="Q91:S91"/>
    <mergeCell ref="Q93:S93"/>
    <mergeCell ref="Q65:S65"/>
    <mergeCell ref="Q67:S67"/>
    <mergeCell ref="Q68:S68"/>
    <mergeCell ref="Q69:S69"/>
    <mergeCell ref="Q70:S70"/>
    <mergeCell ref="Q59:S59"/>
    <mergeCell ref="Q61:S61"/>
    <mergeCell ref="Q62:S62"/>
    <mergeCell ref="Q63:S63"/>
    <mergeCell ref="Q64:S64"/>
    <mergeCell ref="Q60:S60"/>
    <mergeCell ref="Q66:S66"/>
    <mergeCell ref="Q55:S55"/>
    <mergeCell ref="Q42:S42"/>
    <mergeCell ref="Q43:S43"/>
    <mergeCell ref="Q45:S45"/>
    <mergeCell ref="Q47:S47"/>
    <mergeCell ref="Q49:S49"/>
    <mergeCell ref="Q48:S48"/>
    <mergeCell ref="Q46:S46"/>
    <mergeCell ref="Q44:S44"/>
    <mergeCell ref="Q51:S51"/>
    <mergeCell ref="A4:A5"/>
    <mergeCell ref="B4:B5"/>
    <mergeCell ref="D4:D5"/>
    <mergeCell ref="F4:F5"/>
    <mergeCell ref="K4:K5"/>
    <mergeCell ref="L4:L5"/>
    <mergeCell ref="C4:C5"/>
    <mergeCell ref="P4:P5"/>
    <mergeCell ref="M4:M5"/>
    <mergeCell ref="N4:N5"/>
    <mergeCell ref="O4:O5"/>
    <mergeCell ref="W4:W5"/>
    <mergeCell ref="Q105:S105"/>
    <mergeCell ref="Q9:S9"/>
    <mergeCell ref="Q10:S10"/>
    <mergeCell ref="Q11:S11"/>
    <mergeCell ref="Q12:S12"/>
    <mergeCell ref="Q7:S7"/>
    <mergeCell ref="Q8:S8"/>
    <mergeCell ref="Q4:S5"/>
    <mergeCell ref="Q6:S6"/>
    <mergeCell ref="Q38:S38"/>
    <mergeCell ref="Q39:S39"/>
    <mergeCell ref="Q40:S40"/>
    <mergeCell ref="Q41:S41"/>
    <mergeCell ref="Q29:S29"/>
    <mergeCell ref="Q30:S30"/>
    <mergeCell ref="Q98:S98"/>
    <mergeCell ref="Q13:S13"/>
    <mergeCell ref="Q37:S37"/>
    <mergeCell ref="Q34:S34"/>
    <mergeCell ref="Q35:S35"/>
    <mergeCell ref="Q56:S56"/>
    <mergeCell ref="Q57:S57"/>
    <mergeCell ref="Q58:S58"/>
    <mergeCell ref="Q36:S36"/>
    <mergeCell ref="Q33:S33"/>
    <mergeCell ref="Q50:S50"/>
    <mergeCell ref="Q14:S14"/>
    <mergeCell ref="Q15:S15"/>
    <mergeCell ref="Q17:S17"/>
    <mergeCell ref="Q18:S18"/>
    <mergeCell ref="Q16:S16"/>
    <mergeCell ref="Q24:S24"/>
    <mergeCell ref="Q28:S28"/>
    <mergeCell ref="Q19:S19"/>
    <mergeCell ref="Q20:S20"/>
    <mergeCell ref="Q21:S21"/>
    <mergeCell ref="Q22:S22"/>
    <mergeCell ref="Q23:S23"/>
    <mergeCell ref="Q25:S25"/>
    <mergeCell ref="Q26:S26"/>
    <mergeCell ref="Q27:S27"/>
    <mergeCell ref="Q209:S209"/>
    <mergeCell ref="T209:V209"/>
    <mergeCell ref="Q215:S215"/>
    <mergeCell ref="T215:V215"/>
    <mergeCell ref="Q159:S159"/>
    <mergeCell ref="T159:V159"/>
    <mergeCell ref="Q161:S161"/>
    <mergeCell ref="T161:V161"/>
    <mergeCell ref="Q150:S150"/>
    <mergeCell ref="T150:V150"/>
    <mergeCell ref="Q152:S152"/>
    <mergeCell ref="T152:V152"/>
    <mergeCell ref="Q156:S156"/>
    <mergeCell ref="T156:V156"/>
    <mergeCell ref="Q169:S169"/>
    <mergeCell ref="T169:V169"/>
    <mergeCell ref="Q172:S172"/>
    <mergeCell ref="T172:V172"/>
    <mergeCell ref="Q174:S174"/>
    <mergeCell ref="T174:V174"/>
    <mergeCell ref="Q177:S177"/>
    <mergeCell ref="T177:V177"/>
    <mergeCell ref="Q180:S180"/>
    <mergeCell ref="T180:V180"/>
  </mergeCells>
  <printOptions horizontalCentered="1"/>
  <pageMargins left="0.25" right="0.28000000000000003" top="0.75" bottom="0.75" header="0.3" footer="0.3"/>
  <pageSetup paperSize="8" firstPageNumber="0" fitToHeight="0" orientation="landscape" horizontalDpi="300" verticalDpi="300" r:id="rId1"/>
  <headerFooter alignWithMargins="0">
    <oddFooter>&amp;R&amp;P</oddFooter>
  </headerFooter>
  <rowBreaks count="1" manualBreakCount="1">
    <brk id="43" max="16383" man="1"/>
  </rowBreaks>
  <colBreaks count="1" manualBreakCount="1">
    <brk id="9"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D611"/>
  <sheetViews>
    <sheetView view="pageBreakPreview" zoomScale="90" zoomScaleNormal="90" zoomScaleSheetLayoutView="90" workbookViewId="0">
      <pane xSplit="2" ySplit="8" topLeftCell="AB609" activePane="bottomRight" state="frozen"/>
      <selection pane="topRight" activeCell="C1" sqref="C1"/>
      <selection pane="bottomLeft" activeCell="A9" sqref="A9"/>
      <selection pane="bottomRight" activeCell="AD568" sqref="AD568"/>
    </sheetView>
  </sheetViews>
  <sheetFormatPr defaultColWidth="9.140625" defaultRowHeight="41.25" customHeight="1" outlineLevelCol="1" x14ac:dyDescent="0.2"/>
  <cols>
    <col min="1" max="1" width="44" style="8" customWidth="1"/>
    <col min="2" max="2" width="14.140625" style="9" customWidth="1" outlineLevel="1"/>
    <col min="3" max="3" width="17" style="9" customWidth="1" outlineLevel="1"/>
    <col min="4" max="4" width="13.7109375" style="10" customWidth="1" outlineLevel="1"/>
    <col min="5" max="5" width="14.140625" style="10" customWidth="1" outlineLevel="1"/>
    <col min="6" max="6" width="14.140625" style="9" customWidth="1" outlineLevel="1"/>
    <col min="7" max="7" width="17.5703125" style="9" customWidth="1" outlineLevel="1"/>
    <col min="8" max="8" width="13.85546875" style="10" customWidth="1" outlineLevel="1"/>
    <col min="9" max="9" width="17" style="10" customWidth="1" outlineLevel="1"/>
    <col min="10" max="10" width="13.28515625" style="11" customWidth="1" outlineLevel="1"/>
    <col min="11" max="11" width="16.7109375" style="10" customWidth="1" outlineLevel="1"/>
    <col min="12" max="12" width="12.28515625" style="10" customWidth="1" outlineLevel="1"/>
    <col min="13" max="13" width="15.140625" style="10" customWidth="1" outlineLevel="1"/>
    <col min="14" max="14" width="13.140625" style="10" customWidth="1" outlineLevel="1"/>
    <col min="15" max="15" width="15.42578125" style="12" customWidth="1" outlineLevel="1"/>
    <col min="16" max="17" width="17.140625" style="10" customWidth="1" outlineLevel="1"/>
    <col min="18" max="18" width="15.28515625" style="10" customWidth="1"/>
    <col min="19" max="19" width="14.7109375" style="10" customWidth="1"/>
    <col min="20" max="20" width="12.28515625" style="10" customWidth="1"/>
    <col min="21" max="21" width="16.7109375" style="10" customWidth="1"/>
    <col min="22" max="22" width="14.7109375" style="11" customWidth="1"/>
    <col min="23" max="23" width="16.42578125" style="12" customWidth="1"/>
    <col min="24" max="24" width="12.28515625" style="10" customWidth="1"/>
    <col min="25" max="33" width="18.28515625" style="10" customWidth="1"/>
    <col min="34" max="34" width="27.28515625" style="13" customWidth="1"/>
    <col min="35" max="35" width="14.42578125" style="14" customWidth="1"/>
    <col min="36" max="36" width="11.7109375" style="14" customWidth="1"/>
    <col min="37" max="37" width="10.140625" style="14" customWidth="1"/>
    <col min="38" max="38" width="13.85546875" style="14" customWidth="1"/>
    <col min="39" max="16384" width="9.140625" style="14"/>
  </cols>
  <sheetData>
    <row r="1" spans="1:34" ht="12.75" customHeight="1" x14ac:dyDescent="0.2">
      <c r="H1" s="15"/>
      <c r="M1" s="16"/>
      <c r="P1" s="15"/>
    </row>
    <row r="2" spans="1:34" ht="15.75" customHeight="1" x14ac:dyDescent="0.25">
      <c r="E2" s="17" t="s">
        <v>326</v>
      </c>
      <c r="F2" s="18"/>
      <c r="H2" s="17"/>
      <c r="I2" s="18" t="s">
        <v>327</v>
      </c>
      <c r="M2" s="18" t="s">
        <v>328</v>
      </c>
      <c r="O2" s="19"/>
      <c r="P2" s="18"/>
      <c r="Q2" s="18" t="s">
        <v>329</v>
      </c>
      <c r="U2" s="18" t="s">
        <v>330</v>
      </c>
      <c r="Y2" s="18" t="s">
        <v>331</v>
      </c>
      <c r="AC2" s="18" t="s">
        <v>894</v>
      </c>
      <c r="AG2" s="18" t="s">
        <v>1079</v>
      </c>
      <c r="AH2" s="20">
        <f>E3+I3+M3+Q3+U3+Y3+AC3+AG3</f>
        <v>12225053.680000002</v>
      </c>
    </row>
    <row r="3" spans="1:34" ht="12.75" customHeight="1" thickBot="1" x14ac:dyDescent="0.25">
      <c r="E3" s="10">
        <f>E7+E39+E106+E145+E179+E260+E291</f>
        <v>4202818.2</v>
      </c>
      <c r="F3" s="10"/>
      <c r="G3" s="10"/>
      <c r="I3" s="155">
        <f>I7+I39+I106+I145+I179+I260+I291</f>
        <v>104566.58000000002</v>
      </c>
      <c r="J3" s="10"/>
      <c r="M3" s="155">
        <f>M7+M39+M106+M145+M179+M260+M291</f>
        <v>315795.15000000002</v>
      </c>
      <c r="O3" s="10"/>
      <c r="Q3" s="155">
        <f>Q7+Q39+Q106+Q145+Q179+Q260+Q291+Q313+Q349+Q368</f>
        <v>646994.24</v>
      </c>
      <c r="U3" s="10">
        <f>U7+U39+U106+U145+U179+U260+U291+U313+U349+U368</f>
        <v>1822624.1700000002</v>
      </c>
      <c r="V3" s="10"/>
      <c r="W3" s="10"/>
      <c r="Y3" s="10">
        <f>Y7+Y39+Y106+Y145+Y179+Y260+Y291+Y313+Y349+Y368+Y431+Y441</f>
        <v>842087.94</v>
      </c>
      <c r="AC3" s="10">
        <f>AC7+AC39+AC106+AC145+AC179+AC260+AC291+AC313+AC349+AC368+AC431+AC441+AC454+AC476+AC480</f>
        <v>1629703.71</v>
      </c>
      <c r="AG3" s="10">
        <f>AG7+AG39+AG106+AG145+AG179+AG260+AG291+AG313+AG349+AG368+AG431+AG441+AG454+AG476+AG480+AG484+AG491+AG504+AG513+AG523+AF538+AG548+AG556+AG565+AG574+AG588+AG604</f>
        <v>2660463.6899999995</v>
      </c>
    </row>
    <row r="4" spans="1:34" ht="12.75" hidden="1" customHeight="1" x14ac:dyDescent="0.2"/>
    <row r="5" spans="1:34" ht="15.75" customHeight="1" thickTop="1" x14ac:dyDescent="0.25">
      <c r="A5" s="21"/>
      <c r="B5" s="394" t="s">
        <v>35</v>
      </c>
      <c r="C5" s="394"/>
      <c r="D5" s="394"/>
      <c r="E5" s="22"/>
      <c r="F5" s="393" t="s">
        <v>42</v>
      </c>
      <c r="G5" s="393"/>
      <c r="H5" s="393"/>
      <c r="I5" s="22"/>
      <c r="J5" s="395" t="s">
        <v>43</v>
      </c>
      <c r="K5" s="395"/>
      <c r="L5" s="395"/>
      <c r="M5" s="22"/>
      <c r="N5" s="395" t="s">
        <v>44</v>
      </c>
      <c r="O5" s="395"/>
      <c r="P5" s="395"/>
      <c r="Q5" s="22"/>
      <c r="R5" s="395" t="s">
        <v>45</v>
      </c>
      <c r="S5" s="395"/>
      <c r="T5" s="395"/>
      <c r="U5" s="22"/>
      <c r="V5" s="394" t="s">
        <v>46</v>
      </c>
      <c r="W5" s="392"/>
      <c r="X5" s="392"/>
      <c r="Y5" s="392"/>
      <c r="Z5" s="392" t="s">
        <v>892</v>
      </c>
      <c r="AA5" s="392"/>
      <c r="AB5" s="392"/>
      <c r="AC5" s="393"/>
      <c r="AD5" s="392" t="s">
        <v>1080</v>
      </c>
      <c r="AE5" s="392"/>
      <c r="AF5" s="392"/>
      <c r="AG5" s="393"/>
      <c r="AH5" s="23" t="s">
        <v>36</v>
      </c>
    </row>
    <row r="6" spans="1:34" ht="15.75" customHeight="1" x14ac:dyDescent="0.2">
      <c r="A6" s="24" t="s">
        <v>37</v>
      </c>
      <c r="B6" s="25" t="s">
        <v>38</v>
      </c>
      <c r="C6" s="25" t="s">
        <v>39</v>
      </c>
      <c r="D6" s="26" t="s">
        <v>40</v>
      </c>
      <c r="E6" s="26" t="s">
        <v>41</v>
      </c>
      <c r="F6" s="25" t="s">
        <v>38</v>
      </c>
      <c r="G6" s="25" t="s">
        <v>39</v>
      </c>
      <c r="H6" s="26" t="s">
        <v>40</v>
      </c>
      <c r="I6" s="27" t="s">
        <v>59</v>
      </c>
      <c r="J6" s="28" t="s">
        <v>38</v>
      </c>
      <c r="K6" s="27" t="s">
        <v>39</v>
      </c>
      <c r="L6" s="27" t="s">
        <v>40</v>
      </c>
      <c r="M6" s="27" t="s">
        <v>60</v>
      </c>
      <c r="N6" s="28" t="s">
        <v>38</v>
      </c>
      <c r="O6" s="29" t="s">
        <v>39</v>
      </c>
      <c r="P6" s="27" t="s">
        <v>40</v>
      </c>
      <c r="Q6" s="27" t="s">
        <v>61</v>
      </c>
      <c r="R6" s="28" t="s">
        <v>38</v>
      </c>
      <c r="S6" s="29" t="s">
        <v>39</v>
      </c>
      <c r="T6" s="27" t="s">
        <v>40</v>
      </c>
      <c r="U6" s="27" t="s">
        <v>62</v>
      </c>
      <c r="V6" s="28" t="s">
        <v>38</v>
      </c>
      <c r="W6" s="29" t="s">
        <v>39</v>
      </c>
      <c r="X6" s="27" t="s">
        <v>40</v>
      </c>
      <c r="Y6" s="27" t="s">
        <v>63</v>
      </c>
      <c r="Z6" s="28" t="s">
        <v>38</v>
      </c>
      <c r="AA6" s="29" t="s">
        <v>39</v>
      </c>
      <c r="AB6" s="27" t="s">
        <v>40</v>
      </c>
      <c r="AC6" s="27" t="s">
        <v>893</v>
      </c>
      <c r="AD6" s="28" t="s">
        <v>38</v>
      </c>
      <c r="AE6" s="29" t="s">
        <v>39</v>
      </c>
      <c r="AF6" s="27" t="s">
        <v>40</v>
      </c>
      <c r="AG6" s="27" t="s">
        <v>1081</v>
      </c>
      <c r="AH6" s="30"/>
    </row>
    <row r="7" spans="1:34" s="112" customFormat="1" ht="53.25" customHeight="1" x14ac:dyDescent="0.2">
      <c r="A7" s="103" t="str">
        <f>'3η ΦΑΣΗ ΠΑΡΑΚΟΛ.'!B7</f>
        <v xml:space="preserve">ΚΕΝΤΡΟ Ε.Κ.Α.Β ΚΟΖΑΝΗΣ  </v>
      </c>
      <c r="B7" s="104"/>
      <c r="C7" s="104"/>
      <c r="D7" s="136">
        <f>D8+E21+E26+E28+E30+E33+E35</f>
        <v>744646.71</v>
      </c>
      <c r="E7" s="136">
        <f>D7</f>
        <v>744646.71</v>
      </c>
      <c r="F7" s="104"/>
      <c r="G7" s="104"/>
      <c r="H7" s="105">
        <f>H8+I21+I26+I28+I30+I33+I35</f>
        <v>13504.15</v>
      </c>
      <c r="I7" s="106">
        <f>H7</f>
        <v>13504.15</v>
      </c>
      <c r="J7" s="107"/>
      <c r="K7" s="106"/>
      <c r="L7" s="106">
        <f>L8+M21+M26+M28+M30+M33+M35</f>
        <v>334.83</v>
      </c>
      <c r="M7" s="108">
        <f>L7</f>
        <v>334.83</v>
      </c>
      <c r="N7" s="109"/>
      <c r="O7" s="110"/>
      <c r="P7" s="106">
        <f>P8+Q21+Q26+Q28+Q30+Q33+Q35</f>
        <v>10648.38</v>
      </c>
      <c r="Q7" s="106">
        <f>P7</f>
        <v>10648.38</v>
      </c>
      <c r="R7" s="106"/>
      <c r="S7" s="106"/>
      <c r="T7" s="106">
        <f>T8+U21+U26+U28+U30+U33+U35</f>
        <v>0</v>
      </c>
      <c r="U7" s="106">
        <f>T7</f>
        <v>0</v>
      </c>
      <c r="V7" s="107"/>
      <c r="W7" s="110"/>
      <c r="X7" s="106"/>
      <c r="Y7" s="106"/>
      <c r="Z7" s="106"/>
      <c r="AA7" s="106"/>
      <c r="AB7" s="106"/>
      <c r="AC7" s="223"/>
      <c r="AD7" s="223"/>
      <c r="AE7" s="223"/>
      <c r="AF7" s="223"/>
      <c r="AG7" s="223"/>
      <c r="AH7" s="111">
        <f>E7+I7+M7+Q7+U7+Y7+AC7+AG7</f>
        <v>769134.07</v>
      </c>
    </row>
    <row r="8" spans="1:34" s="126" customFormat="1" ht="53.25" customHeight="1" x14ac:dyDescent="0.2">
      <c r="A8" s="117" t="str">
        <f>'3η ΦΑΣΗ ΠΑΡΑΚΟΛ.'!B8</f>
        <v xml:space="preserve">ΚΕΝΤΡΟ Ε.Κ.Α.Β ΚΟΖΑΝΗΣ  </v>
      </c>
      <c r="B8" s="118"/>
      <c r="C8" s="118"/>
      <c r="D8" s="116">
        <f>SUM(D9:D20)</f>
        <v>684935.87</v>
      </c>
      <c r="E8" s="116">
        <f>D8</f>
        <v>684935.87</v>
      </c>
      <c r="F8" s="118"/>
      <c r="G8" s="118"/>
      <c r="H8" s="116">
        <f>SUM(H9:H20)</f>
        <v>0</v>
      </c>
      <c r="I8" s="119">
        <f>H8</f>
        <v>0</v>
      </c>
      <c r="J8" s="120"/>
      <c r="K8" s="119"/>
      <c r="L8" s="121">
        <f>SUM(L9:L20)</f>
        <v>0</v>
      </c>
      <c r="M8" s="122">
        <f>L8</f>
        <v>0</v>
      </c>
      <c r="N8" s="123"/>
      <c r="O8" s="124"/>
      <c r="P8" s="119">
        <f>SUM(P9:P20)</f>
        <v>0</v>
      </c>
      <c r="Q8" s="119">
        <f>P8</f>
        <v>0</v>
      </c>
      <c r="R8" s="119"/>
      <c r="S8" s="119"/>
      <c r="T8" s="119">
        <f>SUM(T9:T20)</f>
        <v>0</v>
      </c>
      <c r="U8" s="119">
        <f>T8</f>
        <v>0</v>
      </c>
      <c r="V8" s="120"/>
      <c r="W8" s="124"/>
      <c r="X8" s="119"/>
      <c r="Y8" s="119"/>
      <c r="Z8" s="119"/>
      <c r="AA8" s="119"/>
      <c r="AB8" s="119"/>
      <c r="AC8" s="224"/>
      <c r="AD8" s="224"/>
      <c r="AE8" s="224"/>
      <c r="AF8" s="224"/>
      <c r="AG8" s="224"/>
      <c r="AH8" s="125">
        <f>E8+I8+M8+Q8+U8+Y8+AC8+AG8</f>
        <v>684935.87</v>
      </c>
    </row>
    <row r="9" spans="1:34" ht="53.25" customHeight="1" x14ac:dyDescent="0.2">
      <c r="A9" s="47"/>
      <c r="B9" s="113"/>
      <c r="C9" s="114"/>
      <c r="D9" s="115">
        <v>488583.72</v>
      </c>
      <c r="E9" s="48"/>
      <c r="F9" s="48"/>
      <c r="G9" s="48"/>
      <c r="H9" s="33"/>
      <c r="I9" s="44"/>
      <c r="J9" s="43"/>
      <c r="K9" s="44"/>
      <c r="L9" s="39"/>
      <c r="M9" s="41"/>
      <c r="N9" s="31"/>
      <c r="O9" s="38"/>
      <c r="P9" s="44"/>
      <c r="Q9" s="44"/>
      <c r="R9" s="44"/>
      <c r="S9" s="44"/>
      <c r="T9" s="44"/>
      <c r="U9" s="44"/>
      <c r="V9" s="43"/>
      <c r="W9" s="38"/>
      <c r="X9" s="44"/>
      <c r="Y9" s="44"/>
      <c r="Z9" s="44"/>
      <c r="AA9" s="44"/>
      <c r="AB9" s="44"/>
      <c r="AC9" s="225"/>
      <c r="AD9" s="225"/>
      <c r="AE9" s="225"/>
      <c r="AF9" s="225"/>
      <c r="AG9" s="225"/>
      <c r="AH9" s="30"/>
    </row>
    <row r="10" spans="1:34" ht="53.25" customHeight="1" x14ac:dyDescent="0.2">
      <c r="A10" s="47"/>
      <c r="B10" s="113">
        <v>42576</v>
      </c>
      <c r="C10" s="114">
        <v>158</v>
      </c>
      <c r="D10" s="115">
        <v>49698.84</v>
      </c>
      <c r="E10" s="48"/>
      <c r="F10" s="48"/>
      <c r="G10" s="48"/>
      <c r="H10" s="33"/>
      <c r="I10" s="44"/>
      <c r="J10" s="43"/>
      <c r="K10" s="44"/>
      <c r="L10" s="39"/>
      <c r="M10" s="41"/>
      <c r="N10" s="31"/>
      <c r="O10" s="38"/>
      <c r="P10" s="44"/>
      <c r="Q10" s="44"/>
      <c r="R10" s="44"/>
      <c r="S10" s="44"/>
      <c r="T10" s="44"/>
      <c r="U10" s="44"/>
      <c r="V10" s="43"/>
      <c r="W10" s="38"/>
      <c r="X10" s="44"/>
      <c r="Y10" s="44"/>
      <c r="Z10" s="44"/>
      <c r="AA10" s="44"/>
      <c r="AB10" s="44"/>
      <c r="AC10" s="225"/>
      <c r="AD10" s="225"/>
      <c r="AE10" s="225"/>
      <c r="AF10" s="225"/>
      <c r="AG10" s="225"/>
      <c r="AH10" s="30"/>
    </row>
    <row r="11" spans="1:34" ht="53.25" customHeight="1" x14ac:dyDescent="0.2">
      <c r="A11" s="47"/>
      <c r="B11" s="113">
        <v>42576</v>
      </c>
      <c r="C11" s="114">
        <v>307</v>
      </c>
      <c r="D11" s="115">
        <v>35005.629999999997</v>
      </c>
      <c r="E11" s="48"/>
      <c r="F11" s="48"/>
      <c r="G11" s="48"/>
      <c r="H11" s="33"/>
      <c r="I11" s="44"/>
      <c r="J11" s="43"/>
      <c r="K11" s="44"/>
      <c r="L11" s="39"/>
      <c r="M11" s="41"/>
      <c r="N11" s="31"/>
      <c r="O11" s="38"/>
      <c r="P11" s="44"/>
      <c r="Q11" s="44"/>
      <c r="R11" s="44"/>
      <c r="S11" s="44"/>
      <c r="T11" s="44"/>
      <c r="U11" s="44"/>
      <c r="V11" s="43"/>
      <c r="W11" s="38"/>
      <c r="X11" s="44"/>
      <c r="Y11" s="44"/>
      <c r="Z11" s="44"/>
      <c r="AA11" s="44"/>
      <c r="AB11" s="44"/>
      <c r="AC11" s="225"/>
      <c r="AD11" s="225"/>
      <c r="AE11" s="225"/>
      <c r="AF11" s="225"/>
      <c r="AG11" s="225"/>
      <c r="AH11" s="30"/>
    </row>
    <row r="12" spans="1:34" ht="53.25" customHeight="1" x14ac:dyDescent="0.2">
      <c r="A12" s="47"/>
      <c r="B12" s="135">
        <v>42674</v>
      </c>
      <c r="C12" s="134" t="s">
        <v>74</v>
      </c>
      <c r="D12" s="33">
        <v>101060.97</v>
      </c>
      <c r="E12" s="48"/>
      <c r="F12" s="48"/>
      <c r="G12" s="48"/>
      <c r="H12" s="33"/>
      <c r="I12" s="44"/>
      <c r="J12" s="43"/>
      <c r="K12" s="44"/>
      <c r="L12" s="39"/>
      <c r="M12" s="41"/>
      <c r="N12" s="31"/>
      <c r="O12" s="38"/>
      <c r="P12" s="44"/>
      <c r="Q12" s="44"/>
      <c r="R12" s="44"/>
      <c r="S12" s="44"/>
      <c r="T12" s="44"/>
      <c r="U12" s="44"/>
      <c r="V12" s="43"/>
      <c r="W12" s="38"/>
      <c r="X12" s="44"/>
      <c r="Y12" s="44"/>
      <c r="Z12" s="44"/>
      <c r="AA12" s="44"/>
      <c r="AB12" s="44"/>
      <c r="AC12" s="225"/>
      <c r="AD12" s="225"/>
      <c r="AE12" s="225"/>
      <c r="AF12" s="225"/>
      <c r="AG12" s="225"/>
      <c r="AH12" s="30"/>
    </row>
    <row r="13" spans="1:34" ht="53.25" customHeight="1" x14ac:dyDescent="0.2">
      <c r="A13" s="47"/>
      <c r="B13" s="135"/>
      <c r="C13" s="134"/>
      <c r="D13" s="33">
        <v>2117.61</v>
      </c>
      <c r="E13" s="48"/>
      <c r="F13" s="48"/>
      <c r="G13" s="48"/>
      <c r="H13" s="33"/>
      <c r="I13" s="44"/>
      <c r="J13" s="43"/>
      <c r="K13" s="44"/>
      <c r="L13" s="39"/>
      <c r="M13" s="41"/>
      <c r="N13" s="31"/>
      <c r="O13" s="38"/>
      <c r="P13" s="44"/>
      <c r="Q13" s="44"/>
      <c r="R13" s="44"/>
      <c r="S13" s="44"/>
      <c r="T13" s="44"/>
      <c r="U13" s="44"/>
      <c r="V13" s="43"/>
      <c r="W13" s="38"/>
      <c r="X13" s="44"/>
      <c r="Y13" s="44"/>
      <c r="Z13" s="44"/>
      <c r="AA13" s="44"/>
      <c r="AB13" s="44"/>
      <c r="AC13" s="225"/>
      <c r="AD13" s="225"/>
      <c r="AE13" s="225"/>
      <c r="AF13" s="225"/>
      <c r="AG13" s="225"/>
      <c r="AH13" s="30"/>
    </row>
    <row r="14" spans="1:34" ht="53.25" customHeight="1" x14ac:dyDescent="0.2">
      <c r="A14" s="47"/>
      <c r="B14" s="133">
        <v>42683</v>
      </c>
      <c r="C14" s="48">
        <v>22</v>
      </c>
      <c r="D14" s="48">
        <v>2505.64</v>
      </c>
      <c r="E14" s="48"/>
      <c r="F14" s="48"/>
      <c r="G14" s="48"/>
      <c r="H14" s="33"/>
      <c r="I14" s="44"/>
      <c r="J14" s="43"/>
      <c r="K14" s="44"/>
      <c r="L14" s="39"/>
      <c r="M14" s="41"/>
      <c r="N14" s="31"/>
      <c r="O14" s="38"/>
      <c r="P14" s="44"/>
      <c r="Q14" s="44"/>
      <c r="R14" s="44"/>
      <c r="S14" s="44"/>
      <c r="T14" s="44"/>
      <c r="U14" s="44"/>
      <c r="V14" s="43"/>
      <c r="W14" s="38"/>
      <c r="X14" s="44"/>
      <c r="Y14" s="44"/>
      <c r="Z14" s="44"/>
      <c r="AA14" s="44"/>
      <c r="AB14" s="44"/>
      <c r="AC14" s="225"/>
      <c r="AD14" s="225"/>
      <c r="AE14" s="225"/>
      <c r="AF14" s="225"/>
      <c r="AG14" s="225"/>
      <c r="AH14" s="30"/>
    </row>
    <row r="15" spans="1:34" ht="53.25" customHeight="1" x14ac:dyDescent="0.2">
      <c r="A15" s="47"/>
      <c r="B15" s="133">
        <v>42731</v>
      </c>
      <c r="C15" s="48" t="s">
        <v>76</v>
      </c>
      <c r="D15" s="48">
        <v>4635.6499999999996</v>
      </c>
      <c r="E15" s="48"/>
      <c r="F15" s="48"/>
      <c r="G15" s="48"/>
      <c r="H15" s="33"/>
      <c r="I15" s="44"/>
      <c r="J15" s="43"/>
      <c r="K15" s="44"/>
      <c r="L15" s="39"/>
      <c r="M15" s="41"/>
      <c r="N15" s="31"/>
      <c r="O15" s="38"/>
      <c r="P15" s="44"/>
      <c r="Q15" s="44"/>
      <c r="R15" s="44"/>
      <c r="S15" s="44"/>
      <c r="T15" s="44"/>
      <c r="U15" s="44"/>
      <c r="V15" s="43"/>
      <c r="W15" s="38"/>
      <c r="X15" s="44"/>
      <c r="Y15" s="44"/>
      <c r="Z15" s="44"/>
      <c r="AA15" s="44"/>
      <c r="AB15" s="44"/>
      <c r="AC15" s="225"/>
      <c r="AD15" s="225"/>
      <c r="AE15" s="225"/>
      <c r="AF15" s="225"/>
      <c r="AG15" s="225"/>
      <c r="AH15" s="30"/>
    </row>
    <row r="16" spans="1:34" ht="53.25" customHeight="1" x14ac:dyDescent="0.2">
      <c r="A16" s="47"/>
      <c r="B16" s="133">
        <v>42775</v>
      </c>
      <c r="C16" s="48">
        <v>1</v>
      </c>
      <c r="D16" s="48">
        <v>114.93</v>
      </c>
      <c r="E16" s="48"/>
      <c r="F16" s="48"/>
      <c r="G16" s="48"/>
      <c r="H16" s="33"/>
      <c r="I16" s="44"/>
      <c r="J16" s="43"/>
      <c r="K16" s="44"/>
      <c r="L16" s="39"/>
      <c r="M16" s="41"/>
      <c r="N16" s="31"/>
      <c r="O16" s="38"/>
      <c r="P16" s="44"/>
      <c r="Q16" s="44"/>
      <c r="R16" s="44"/>
      <c r="S16" s="44"/>
      <c r="T16" s="44"/>
      <c r="U16" s="44"/>
      <c r="V16" s="43"/>
      <c r="W16" s="38"/>
      <c r="X16" s="44"/>
      <c r="Y16" s="44"/>
      <c r="Z16" s="44"/>
      <c r="AA16" s="44"/>
      <c r="AB16" s="44"/>
      <c r="AC16" s="225"/>
      <c r="AD16" s="225"/>
      <c r="AE16" s="225"/>
      <c r="AF16" s="225"/>
      <c r="AG16" s="225"/>
      <c r="AH16" s="30"/>
    </row>
    <row r="17" spans="1:34" ht="53.25" customHeight="1" x14ac:dyDescent="0.2">
      <c r="A17" s="47"/>
      <c r="B17" s="48"/>
      <c r="C17" s="48"/>
      <c r="D17" s="48">
        <v>1212.8800000000001</v>
      </c>
      <c r="E17" s="48"/>
      <c r="F17" s="48"/>
      <c r="G17" s="48"/>
      <c r="H17" s="33"/>
      <c r="I17" s="44"/>
      <c r="J17" s="43"/>
      <c r="K17" s="44"/>
      <c r="L17" s="39"/>
      <c r="M17" s="41"/>
      <c r="N17" s="31"/>
      <c r="O17" s="38"/>
      <c r="P17" s="44"/>
      <c r="Q17" s="44"/>
      <c r="R17" s="44"/>
      <c r="S17" s="44"/>
      <c r="T17" s="44"/>
      <c r="U17" s="44"/>
      <c r="V17" s="43"/>
      <c r="W17" s="38"/>
      <c r="X17" s="44"/>
      <c r="Y17" s="44"/>
      <c r="Z17" s="44"/>
      <c r="AA17" s="44"/>
      <c r="AB17" s="44"/>
      <c r="AC17" s="225"/>
      <c r="AD17" s="225"/>
      <c r="AE17" s="225"/>
      <c r="AF17" s="225"/>
      <c r="AG17" s="225"/>
      <c r="AH17" s="30"/>
    </row>
    <row r="18" spans="1:34" ht="53.25" customHeight="1" x14ac:dyDescent="0.2">
      <c r="A18" s="47"/>
      <c r="B18" s="48"/>
      <c r="C18" s="48"/>
      <c r="D18" s="48"/>
      <c r="E18" s="48"/>
      <c r="F18" s="48"/>
      <c r="G18" s="48"/>
      <c r="H18" s="33"/>
      <c r="I18" s="44"/>
      <c r="J18" s="43"/>
      <c r="K18" s="44"/>
      <c r="L18" s="39"/>
      <c r="M18" s="41"/>
      <c r="N18" s="31"/>
      <c r="O18" s="38"/>
      <c r="P18" s="44"/>
      <c r="Q18" s="44"/>
      <c r="R18" s="44"/>
      <c r="S18" s="44"/>
      <c r="T18" s="44"/>
      <c r="U18" s="44"/>
      <c r="V18" s="43"/>
      <c r="W18" s="38"/>
      <c r="X18" s="44"/>
      <c r="Y18" s="44"/>
      <c r="Z18" s="44"/>
      <c r="AA18" s="44"/>
      <c r="AB18" s="44"/>
      <c r="AC18" s="225"/>
      <c r="AD18" s="225"/>
      <c r="AE18" s="225"/>
      <c r="AF18" s="225"/>
      <c r="AG18" s="225"/>
      <c r="AH18" s="30"/>
    </row>
    <row r="19" spans="1:34" ht="53.25" customHeight="1" x14ac:dyDescent="0.2">
      <c r="A19" s="47"/>
      <c r="B19" s="48"/>
      <c r="C19" s="48"/>
      <c r="D19" s="48"/>
      <c r="E19" s="48"/>
      <c r="F19" s="48"/>
      <c r="G19" s="48"/>
      <c r="H19" s="33"/>
      <c r="I19" s="44"/>
      <c r="J19" s="43"/>
      <c r="K19" s="44"/>
      <c r="L19" s="39"/>
      <c r="M19" s="41"/>
      <c r="N19" s="31"/>
      <c r="O19" s="38"/>
      <c r="P19" s="44"/>
      <c r="Q19" s="44"/>
      <c r="R19" s="44"/>
      <c r="S19" s="44"/>
      <c r="T19" s="44"/>
      <c r="U19" s="44"/>
      <c r="V19" s="43"/>
      <c r="W19" s="38"/>
      <c r="X19" s="44"/>
      <c r="Y19" s="44"/>
      <c r="Z19" s="44"/>
      <c r="AA19" s="44"/>
      <c r="AB19" s="44"/>
      <c r="AC19" s="225"/>
      <c r="AD19" s="225"/>
      <c r="AE19" s="225"/>
      <c r="AF19" s="225"/>
      <c r="AG19" s="225"/>
      <c r="AH19" s="30"/>
    </row>
    <row r="20" spans="1:34" ht="53.25" customHeight="1" x14ac:dyDescent="0.2">
      <c r="A20" s="47"/>
      <c r="B20" s="48"/>
      <c r="C20" s="48"/>
      <c r="D20" s="48"/>
      <c r="E20" s="48"/>
      <c r="F20" s="48"/>
      <c r="G20" s="48"/>
      <c r="H20" s="33"/>
      <c r="I20" s="44"/>
      <c r="J20" s="43"/>
      <c r="K20" s="44"/>
      <c r="L20" s="39"/>
      <c r="M20" s="41"/>
      <c r="N20" s="31"/>
      <c r="O20" s="38"/>
      <c r="P20" s="44"/>
      <c r="Q20" s="44"/>
      <c r="R20" s="44"/>
      <c r="S20" s="44"/>
      <c r="T20" s="44"/>
      <c r="U20" s="44"/>
      <c r="V20" s="43"/>
      <c r="W20" s="38"/>
      <c r="X20" s="44"/>
      <c r="Y20" s="44"/>
      <c r="Z20" s="44"/>
      <c r="AA20" s="44"/>
      <c r="AB20" s="44"/>
      <c r="AC20" s="225"/>
      <c r="AD20" s="225"/>
      <c r="AE20" s="225"/>
      <c r="AF20" s="225"/>
      <c r="AG20" s="225"/>
      <c r="AH20" s="30"/>
    </row>
    <row r="21" spans="1:34" s="126" customFormat="1" ht="53.25" customHeight="1" x14ac:dyDescent="0.2">
      <c r="A21" s="117" t="str">
        <f>'3η ΦΑΣΗ ΠΑΡΑΚΟΛ.'!B9</f>
        <v>ΠΡΟΜΗΘΕΙΑ ΞΕΝΟΔΟΧΕΙΑΚΟΥ ΕΞΟΠΛΙΣΜΟΥ ΚΕΝΤΡΟΥ Ε.Κ.Α.Β. ΚΟΖΑΝΗΣ</v>
      </c>
      <c r="B21" s="118"/>
      <c r="C21" s="118"/>
      <c r="D21" s="118">
        <f>D22+D23</f>
        <v>42884.82</v>
      </c>
      <c r="E21" s="118">
        <f>D21</f>
        <v>42884.82</v>
      </c>
      <c r="F21" s="118"/>
      <c r="G21" s="118"/>
      <c r="H21" s="116">
        <f>SUM(H22:H24)</f>
        <v>1466.26</v>
      </c>
      <c r="I21" s="119">
        <f>H21</f>
        <v>1466.26</v>
      </c>
      <c r="J21" s="120"/>
      <c r="K21" s="127"/>
      <c r="L21" s="128"/>
      <c r="M21" s="129"/>
      <c r="N21" s="123"/>
      <c r="O21" s="130"/>
      <c r="P21" s="128"/>
      <c r="Q21" s="128"/>
      <c r="R21" s="128"/>
      <c r="S21" s="128"/>
      <c r="T21" s="128"/>
      <c r="U21" s="128"/>
      <c r="V21" s="131"/>
      <c r="W21" s="130"/>
      <c r="X21" s="128"/>
      <c r="Y21" s="128"/>
      <c r="Z21" s="128"/>
      <c r="AA21" s="128"/>
      <c r="AB21" s="128"/>
      <c r="AC21" s="226"/>
      <c r="AD21" s="226"/>
      <c r="AE21" s="226"/>
      <c r="AF21" s="226"/>
      <c r="AG21" s="226"/>
      <c r="AH21" s="125">
        <f>E21+I21+M21+Q21+U21+Y21+AC21</f>
        <v>44351.08</v>
      </c>
    </row>
    <row r="22" spans="1:34" ht="25.5" customHeight="1" x14ac:dyDescent="0.2">
      <c r="A22" s="47"/>
      <c r="B22" s="133">
        <v>42727</v>
      </c>
      <c r="C22" s="48" t="s">
        <v>75</v>
      </c>
      <c r="D22" s="48">
        <v>42884.82</v>
      </c>
      <c r="E22" s="48"/>
      <c r="F22" s="133">
        <v>42775</v>
      </c>
      <c r="G22" s="48">
        <v>1</v>
      </c>
      <c r="H22" s="33">
        <v>1429.2</v>
      </c>
      <c r="I22" s="44"/>
      <c r="J22" s="43"/>
      <c r="K22" s="52"/>
      <c r="L22" s="53"/>
      <c r="M22" s="54"/>
      <c r="N22" s="31"/>
      <c r="O22" s="55"/>
      <c r="P22" s="53"/>
      <c r="Q22" s="53"/>
      <c r="R22" s="53"/>
      <c r="S22" s="53"/>
      <c r="T22" s="53"/>
      <c r="U22" s="53"/>
      <c r="V22" s="56"/>
      <c r="W22" s="55"/>
      <c r="X22" s="53"/>
      <c r="Y22" s="53"/>
      <c r="Z22" s="53"/>
      <c r="AA22" s="53"/>
      <c r="AB22" s="53"/>
      <c r="AC22" s="227"/>
      <c r="AD22" s="227"/>
      <c r="AE22" s="227"/>
      <c r="AF22" s="227"/>
      <c r="AG22" s="227"/>
      <c r="AH22" s="30"/>
    </row>
    <row r="23" spans="1:34" ht="25.5" customHeight="1" x14ac:dyDescent="0.2">
      <c r="A23" s="47"/>
      <c r="B23" s="48"/>
      <c r="C23" s="48"/>
      <c r="D23" s="48"/>
      <c r="E23" s="48"/>
      <c r="F23" s="133">
        <v>42775</v>
      </c>
      <c r="G23" s="48">
        <v>1</v>
      </c>
      <c r="H23" s="33">
        <v>35.770000000000003</v>
      </c>
      <c r="I23" s="44"/>
      <c r="J23" s="43"/>
      <c r="K23" s="52"/>
      <c r="L23" s="53"/>
      <c r="M23" s="54"/>
      <c r="N23" s="31"/>
      <c r="O23" s="55"/>
      <c r="P23" s="53"/>
      <c r="Q23" s="53"/>
      <c r="R23" s="53"/>
      <c r="S23" s="53"/>
      <c r="T23" s="53"/>
      <c r="U23" s="53"/>
      <c r="V23" s="56"/>
      <c r="W23" s="55"/>
      <c r="X23" s="53"/>
      <c r="Y23" s="53"/>
      <c r="Z23" s="53"/>
      <c r="AA23" s="53"/>
      <c r="AB23" s="53"/>
      <c r="AC23" s="227"/>
      <c r="AD23" s="227"/>
      <c r="AE23" s="227"/>
      <c r="AF23" s="227"/>
      <c r="AG23" s="227"/>
      <c r="AH23" s="30"/>
    </row>
    <row r="24" spans="1:34" ht="25.5" customHeight="1" x14ac:dyDescent="0.2">
      <c r="A24" s="47"/>
      <c r="B24" s="48"/>
      <c r="C24" s="48"/>
      <c r="D24" s="48"/>
      <c r="E24" s="48"/>
      <c r="F24" s="133">
        <v>42775</v>
      </c>
      <c r="G24" s="48">
        <v>1</v>
      </c>
      <c r="H24" s="33">
        <v>1.29</v>
      </c>
      <c r="I24" s="44"/>
      <c r="J24" s="43"/>
      <c r="K24" s="52"/>
      <c r="L24" s="53"/>
      <c r="M24" s="54"/>
      <c r="N24" s="31"/>
      <c r="O24" s="55"/>
      <c r="P24" s="53"/>
      <c r="Q24" s="53"/>
      <c r="R24" s="53"/>
      <c r="S24" s="53"/>
      <c r="T24" s="53"/>
      <c r="U24" s="53"/>
      <c r="V24" s="56"/>
      <c r="W24" s="55"/>
      <c r="X24" s="53"/>
      <c r="Y24" s="53"/>
      <c r="Z24" s="53"/>
      <c r="AA24" s="53"/>
      <c r="AB24" s="53"/>
      <c r="AC24" s="227"/>
      <c r="AD24" s="227"/>
      <c r="AE24" s="227"/>
      <c r="AF24" s="227"/>
      <c r="AG24" s="227"/>
      <c r="AH24" s="30"/>
    </row>
    <row r="25" spans="1:34" ht="25.5" customHeight="1" x14ac:dyDescent="0.2">
      <c r="A25" s="47"/>
      <c r="B25" s="48"/>
      <c r="C25" s="48"/>
      <c r="D25" s="48"/>
      <c r="E25" s="48"/>
      <c r="F25" s="48"/>
      <c r="G25" s="48"/>
      <c r="H25" s="33"/>
      <c r="I25" s="44"/>
      <c r="J25" s="43"/>
      <c r="K25" s="52"/>
      <c r="L25" s="53"/>
      <c r="M25" s="54"/>
      <c r="N25" s="31"/>
      <c r="O25" s="55"/>
      <c r="P25" s="53"/>
      <c r="Q25" s="53"/>
      <c r="R25" s="53"/>
      <c r="S25" s="53"/>
      <c r="T25" s="53"/>
      <c r="U25" s="53"/>
      <c r="V25" s="56"/>
      <c r="W25" s="55"/>
      <c r="X25" s="53"/>
      <c r="Y25" s="53"/>
      <c r="Z25" s="53"/>
      <c r="AA25" s="53"/>
      <c r="AB25" s="53"/>
      <c r="AC25" s="227"/>
      <c r="AD25" s="227"/>
      <c r="AE25" s="227"/>
      <c r="AF25" s="227"/>
      <c r="AG25" s="227"/>
      <c r="AH25" s="30"/>
    </row>
    <row r="26" spans="1:34" s="126" customFormat="1" ht="25.5" customHeight="1" x14ac:dyDescent="0.2">
      <c r="A26" s="117" t="str">
        <f>'3η ΦΑΣΗ ΠΑΡΑΚΟΛ.'!B10</f>
        <v>ΟΚΩ-ΥΔΡΕΥΣΗ ΑΠΟΧΕΤΕΥΣΗ</v>
      </c>
      <c r="B26" s="118"/>
      <c r="C26" s="118"/>
      <c r="D26" s="118">
        <f>D27</f>
        <v>3296.66</v>
      </c>
      <c r="E26" s="118">
        <f>D26</f>
        <v>3296.66</v>
      </c>
      <c r="F26" s="118"/>
      <c r="G26" s="118"/>
      <c r="H26" s="116"/>
      <c r="I26" s="119"/>
      <c r="J26" s="120"/>
      <c r="K26" s="127"/>
      <c r="L26" s="128"/>
      <c r="M26" s="129"/>
      <c r="N26" s="123"/>
      <c r="O26" s="130"/>
      <c r="P26" s="128"/>
      <c r="Q26" s="128"/>
      <c r="R26" s="128"/>
      <c r="S26" s="128"/>
      <c r="T26" s="128"/>
      <c r="U26" s="128"/>
      <c r="V26" s="131"/>
      <c r="W26" s="130"/>
      <c r="X26" s="128"/>
      <c r="Y26" s="128"/>
      <c r="Z26" s="128"/>
      <c r="AA26" s="128"/>
      <c r="AB26" s="128"/>
      <c r="AC26" s="226"/>
      <c r="AD26" s="226"/>
      <c r="AE26" s="226"/>
      <c r="AF26" s="226"/>
      <c r="AG26" s="226"/>
      <c r="AH26" s="132">
        <f>E26+I26+M26+Q26+U26+Y26+AC26</f>
        <v>3296.66</v>
      </c>
    </row>
    <row r="27" spans="1:34" ht="25.5" customHeight="1" x14ac:dyDescent="0.2">
      <c r="A27" s="47"/>
      <c r="B27" s="133">
        <v>42356</v>
      </c>
      <c r="C27" s="48" t="s">
        <v>64</v>
      </c>
      <c r="D27" s="48">
        <v>3296.66</v>
      </c>
      <c r="E27" s="48"/>
      <c r="F27" s="48"/>
      <c r="G27" s="48"/>
      <c r="H27" s="33"/>
      <c r="I27" s="44"/>
      <c r="J27" s="43"/>
      <c r="K27" s="52"/>
      <c r="L27" s="53"/>
      <c r="M27" s="54"/>
      <c r="N27" s="31"/>
      <c r="O27" s="55"/>
      <c r="P27" s="53"/>
      <c r="Q27" s="53"/>
      <c r="R27" s="53"/>
      <c r="S27" s="53"/>
      <c r="T27" s="53"/>
      <c r="U27" s="53"/>
      <c r="V27" s="56"/>
      <c r="W27" s="55"/>
      <c r="X27" s="53"/>
      <c r="Y27" s="53"/>
      <c r="Z27" s="53"/>
      <c r="AA27" s="53"/>
      <c r="AB27" s="53"/>
      <c r="AC27" s="227"/>
      <c r="AD27" s="227"/>
      <c r="AE27" s="227"/>
      <c r="AF27" s="227"/>
      <c r="AG27" s="227"/>
      <c r="AH27" s="50"/>
    </row>
    <row r="28" spans="1:34" s="126" customFormat="1" ht="25.5" customHeight="1" x14ac:dyDescent="0.2">
      <c r="A28" s="117" t="str">
        <f>'3η ΦΑΣΗ ΠΑΡΑΚΟΛ.'!B11</f>
        <v>ΟΚΩ-ΤΗΛΕΘΕΡΜΑΝΣΗ</v>
      </c>
      <c r="B28" s="118"/>
      <c r="C28" s="118"/>
      <c r="D28" s="118">
        <f>D29</f>
        <v>5983.95</v>
      </c>
      <c r="E28" s="118">
        <f>D28</f>
        <v>5983.95</v>
      </c>
      <c r="F28" s="118"/>
      <c r="G28" s="118"/>
      <c r="H28" s="116"/>
      <c r="I28" s="119"/>
      <c r="J28" s="120"/>
      <c r="K28" s="119"/>
      <c r="L28" s="128"/>
      <c r="M28" s="129"/>
      <c r="N28" s="123"/>
      <c r="O28" s="130"/>
      <c r="P28" s="128"/>
      <c r="Q28" s="128"/>
      <c r="R28" s="128"/>
      <c r="S28" s="128"/>
      <c r="T28" s="128"/>
      <c r="U28" s="128"/>
      <c r="V28" s="131"/>
      <c r="W28" s="130"/>
      <c r="X28" s="128"/>
      <c r="Y28" s="128"/>
      <c r="Z28" s="128"/>
      <c r="AA28" s="128"/>
      <c r="AB28" s="128"/>
      <c r="AC28" s="226"/>
      <c r="AD28" s="226"/>
      <c r="AE28" s="226"/>
      <c r="AF28" s="226"/>
      <c r="AG28" s="226"/>
      <c r="AH28" s="132">
        <f>E28+I28+M28+Q28+U28+Y28+AC28</f>
        <v>5983.95</v>
      </c>
    </row>
    <row r="29" spans="1:34" ht="25.5" customHeight="1" x14ac:dyDescent="0.2">
      <c r="A29" s="47"/>
      <c r="B29" s="133">
        <v>42722</v>
      </c>
      <c r="C29" s="48" t="s">
        <v>64</v>
      </c>
      <c r="D29" s="48">
        <v>5983.95</v>
      </c>
      <c r="E29" s="48"/>
      <c r="F29" s="48"/>
      <c r="G29" s="48"/>
      <c r="H29" s="33"/>
      <c r="I29" s="44"/>
      <c r="J29" s="43"/>
      <c r="K29" s="44"/>
      <c r="L29" s="53"/>
      <c r="M29" s="54"/>
      <c r="N29" s="31"/>
      <c r="O29" s="55"/>
      <c r="P29" s="53"/>
      <c r="Q29" s="53"/>
      <c r="R29" s="53"/>
      <c r="S29" s="53"/>
      <c r="T29" s="53"/>
      <c r="U29" s="53"/>
      <c r="V29" s="56"/>
      <c r="W29" s="55"/>
      <c r="X29" s="53"/>
      <c r="Y29" s="53"/>
      <c r="Z29" s="53"/>
      <c r="AA29" s="53"/>
      <c r="AB29" s="53"/>
      <c r="AC29" s="227"/>
      <c r="AD29" s="227"/>
      <c r="AE29" s="227"/>
      <c r="AF29" s="227"/>
      <c r="AG29" s="227"/>
      <c r="AH29" s="50"/>
    </row>
    <row r="30" spans="1:34" s="126" customFormat="1" ht="25.5" customHeight="1" x14ac:dyDescent="0.2">
      <c r="A30" s="117" t="str">
        <f>'3η ΦΑΣΗ ΠΑΡΑΚΟΛ.'!B12</f>
        <v>ΟΚΩ-ΣΥΝΔΕΣΗ ΜΕ ΔΕΔΔΗΕ</v>
      </c>
      <c r="B30" s="118"/>
      <c r="C30" s="118"/>
      <c r="D30" s="118">
        <f>D31</f>
        <v>7545.41</v>
      </c>
      <c r="E30" s="118">
        <f>D30</f>
        <v>7545.41</v>
      </c>
      <c r="F30" s="118"/>
      <c r="G30" s="118"/>
      <c r="H30" s="116"/>
      <c r="I30" s="119"/>
      <c r="J30" s="120"/>
      <c r="K30" s="127"/>
      <c r="L30" s="128"/>
      <c r="M30" s="129"/>
      <c r="N30" s="123"/>
      <c r="O30" s="130"/>
      <c r="P30" s="128"/>
      <c r="Q30" s="128"/>
      <c r="R30" s="128"/>
      <c r="S30" s="128"/>
      <c r="T30" s="128"/>
      <c r="U30" s="128"/>
      <c r="V30" s="131"/>
      <c r="W30" s="130"/>
      <c r="X30" s="128"/>
      <c r="Y30" s="128"/>
      <c r="Z30" s="128"/>
      <c r="AA30" s="128"/>
      <c r="AB30" s="128"/>
      <c r="AC30" s="226"/>
      <c r="AD30" s="226"/>
      <c r="AE30" s="226"/>
      <c r="AF30" s="226"/>
      <c r="AG30" s="226"/>
      <c r="AH30" s="132">
        <f>E30+I30+M30+Q30+U30+Y30+AC30</f>
        <v>7545.41</v>
      </c>
    </row>
    <row r="31" spans="1:34" ht="25.5" customHeight="1" x14ac:dyDescent="0.2">
      <c r="A31" s="51"/>
      <c r="B31" s="133">
        <v>42732</v>
      </c>
      <c r="C31" s="48" t="s">
        <v>77</v>
      </c>
      <c r="D31" s="48">
        <v>7545.41</v>
      </c>
      <c r="E31" s="48"/>
      <c r="F31" s="48"/>
      <c r="G31" s="48"/>
      <c r="H31" s="33"/>
      <c r="I31" s="44"/>
      <c r="J31" s="43"/>
      <c r="K31" s="52"/>
      <c r="L31" s="53"/>
      <c r="M31" s="54"/>
      <c r="N31" s="31"/>
      <c r="O31" s="55"/>
      <c r="P31" s="53"/>
      <c r="Q31" s="53"/>
      <c r="R31" s="53"/>
      <c r="S31" s="53"/>
      <c r="T31" s="53"/>
      <c r="U31" s="53"/>
      <c r="V31" s="56"/>
      <c r="W31" s="55"/>
      <c r="X31" s="53"/>
      <c r="Y31" s="53"/>
      <c r="Z31" s="53"/>
      <c r="AA31" s="53"/>
      <c r="AB31" s="53"/>
      <c r="AC31" s="227"/>
      <c r="AD31" s="227"/>
      <c r="AE31" s="227"/>
      <c r="AF31" s="227"/>
      <c r="AG31" s="227"/>
      <c r="AH31" s="50"/>
    </row>
    <row r="32" spans="1:34" ht="25.5" customHeight="1" x14ac:dyDescent="0.2">
      <c r="A32" s="51"/>
      <c r="B32" s="133"/>
      <c r="C32" s="48"/>
      <c r="D32" s="48"/>
      <c r="E32" s="48"/>
      <c r="F32" s="48"/>
      <c r="G32" s="48"/>
      <c r="H32" s="33"/>
      <c r="I32" s="44"/>
      <c r="J32" s="43"/>
      <c r="K32" s="52"/>
      <c r="L32" s="53"/>
      <c r="M32" s="54"/>
      <c r="N32" s="31"/>
      <c r="O32" s="55"/>
      <c r="P32" s="53"/>
      <c r="Q32" s="53"/>
      <c r="R32" s="53"/>
      <c r="S32" s="53"/>
      <c r="T32" s="53"/>
      <c r="U32" s="53"/>
      <c r="V32" s="56"/>
      <c r="W32" s="55"/>
      <c r="X32" s="53"/>
      <c r="Y32" s="53"/>
      <c r="Z32" s="53"/>
      <c r="AA32" s="53"/>
      <c r="AB32" s="53"/>
      <c r="AC32" s="227"/>
      <c r="AD32" s="227"/>
      <c r="AE32" s="227"/>
      <c r="AF32" s="227"/>
      <c r="AG32" s="227"/>
      <c r="AH32" s="50"/>
    </row>
    <row r="33" spans="1:34" s="126" customFormat="1" ht="25.5" customHeight="1" x14ac:dyDescent="0.2">
      <c r="A33" s="117" t="s">
        <v>191</v>
      </c>
      <c r="B33" s="118"/>
      <c r="C33" s="118"/>
      <c r="D33" s="118"/>
      <c r="E33" s="118"/>
      <c r="F33" s="118"/>
      <c r="G33" s="118"/>
      <c r="H33" s="116">
        <f>H34</f>
        <v>9793.49</v>
      </c>
      <c r="I33" s="119">
        <f>H33</f>
        <v>9793.49</v>
      </c>
      <c r="J33" s="120"/>
      <c r="K33" s="127"/>
      <c r="L33" s="128">
        <f>L34</f>
        <v>334.83</v>
      </c>
      <c r="M33" s="129">
        <f>L33</f>
        <v>334.83</v>
      </c>
      <c r="N33" s="123"/>
      <c r="O33" s="130"/>
      <c r="P33" s="128">
        <f>P34</f>
        <v>0</v>
      </c>
      <c r="Q33" s="128">
        <f>P33</f>
        <v>0</v>
      </c>
      <c r="R33" s="128"/>
      <c r="S33" s="128"/>
      <c r="T33" s="128">
        <f>T34</f>
        <v>0</v>
      </c>
      <c r="U33" s="128">
        <f>T33</f>
        <v>0</v>
      </c>
      <c r="V33" s="131"/>
      <c r="W33" s="130"/>
      <c r="X33" s="128"/>
      <c r="Y33" s="128"/>
      <c r="Z33" s="128"/>
      <c r="AA33" s="128"/>
      <c r="AB33" s="128"/>
      <c r="AC33" s="226"/>
      <c r="AD33" s="226"/>
      <c r="AE33" s="226"/>
      <c r="AF33" s="226"/>
      <c r="AG33" s="226"/>
      <c r="AH33" s="132">
        <f>E33+I33+M33+Q33+U33+Y33+AC33</f>
        <v>10128.32</v>
      </c>
    </row>
    <row r="34" spans="1:34" ht="25.5" customHeight="1" x14ac:dyDescent="0.2">
      <c r="A34" s="51"/>
      <c r="B34" s="48"/>
      <c r="C34" s="48"/>
      <c r="D34" s="48"/>
      <c r="E34" s="48"/>
      <c r="F34" s="133">
        <v>43081</v>
      </c>
      <c r="G34" s="52" t="s">
        <v>192</v>
      </c>
      <c r="H34" s="33">
        <v>9793.49</v>
      </c>
      <c r="I34" s="44"/>
      <c r="J34" s="43">
        <v>43147</v>
      </c>
      <c r="K34" s="52" t="s">
        <v>193</v>
      </c>
      <c r="L34" s="53">
        <v>334.83</v>
      </c>
      <c r="M34" s="54"/>
      <c r="N34" s="31"/>
      <c r="O34" s="55"/>
      <c r="P34" s="53"/>
      <c r="Q34" s="53"/>
      <c r="R34" s="53"/>
      <c r="S34" s="53"/>
      <c r="T34" s="53"/>
      <c r="U34" s="53"/>
      <c r="V34" s="56"/>
      <c r="W34" s="55"/>
      <c r="X34" s="53"/>
      <c r="Y34" s="53"/>
      <c r="Z34" s="53"/>
      <c r="AA34" s="53"/>
      <c r="AB34" s="53"/>
      <c r="AC34" s="227"/>
      <c r="AD34" s="227"/>
      <c r="AE34" s="227"/>
      <c r="AF34" s="227"/>
      <c r="AG34" s="227"/>
      <c r="AH34" s="50"/>
    </row>
    <row r="35" spans="1:34" s="126" customFormat="1" ht="25.5" customHeight="1" x14ac:dyDescent="0.2">
      <c r="A35" s="117" t="s">
        <v>81</v>
      </c>
      <c r="B35" s="118"/>
      <c r="C35" s="118"/>
      <c r="D35" s="118"/>
      <c r="E35" s="118"/>
      <c r="F35" s="118"/>
      <c r="G35" s="118"/>
      <c r="H35" s="116">
        <f>SUM(H36:H38)</f>
        <v>2244.4</v>
      </c>
      <c r="I35" s="119">
        <f>H35</f>
        <v>2244.4</v>
      </c>
      <c r="J35" s="120"/>
      <c r="K35" s="127"/>
      <c r="L35" s="128">
        <f>SUM(L36:L38)</f>
        <v>0</v>
      </c>
      <c r="M35" s="129">
        <f>L35</f>
        <v>0</v>
      </c>
      <c r="N35" s="123"/>
      <c r="O35" s="130"/>
      <c r="P35" s="128">
        <f>SUM(P36:P38)</f>
        <v>10648.38</v>
      </c>
      <c r="Q35" s="128">
        <f>P35</f>
        <v>10648.38</v>
      </c>
      <c r="R35" s="128"/>
      <c r="S35" s="128"/>
      <c r="T35" s="128">
        <f>SUM(T36:T38)</f>
        <v>0</v>
      </c>
      <c r="U35" s="128">
        <f>T35</f>
        <v>0</v>
      </c>
      <c r="V35" s="131"/>
      <c r="W35" s="130"/>
      <c r="X35" s="128"/>
      <c r="Y35" s="128"/>
      <c r="Z35" s="128"/>
      <c r="AA35" s="128"/>
      <c r="AB35" s="128"/>
      <c r="AC35" s="226"/>
      <c r="AD35" s="226"/>
      <c r="AE35" s="226"/>
      <c r="AF35" s="226"/>
      <c r="AG35" s="226"/>
      <c r="AH35" s="132">
        <f>E35+I35+M35+Q35+U35+Y35+AC35</f>
        <v>12892.779999999999</v>
      </c>
    </row>
    <row r="36" spans="1:34" ht="25.5" customHeight="1" x14ac:dyDescent="0.2">
      <c r="A36" s="51"/>
      <c r="B36" s="48"/>
      <c r="C36" s="48"/>
      <c r="D36" s="48"/>
      <c r="E36" s="48"/>
      <c r="F36" s="133">
        <v>43041</v>
      </c>
      <c r="G36" s="52" t="s">
        <v>194</v>
      </c>
      <c r="H36" s="33">
        <v>2169.83</v>
      </c>
      <c r="I36" s="44"/>
      <c r="J36" s="43"/>
      <c r="K36" s="52"/>
      <c r="L36" s="53"/>
      <c r="M36" s="54"/>
      <c r="N36" s="31">
        <v>43783</v>
      </c>
      <c r="O36" s="55" t="s">
        <v>426</v>
      </c>
      <c r="P36" s="53">
        <v>10294.629999999999</v>
      </c>
      <c r="Q36" s="53"/>
      <c r="R36" s="53"/>
      <c r="S36" s="53"/>
      <c r="T36" s="53"/>
      <c r="U36" s="53"/>
      <c r="V36" s="56"/>
      <c r="W36" s="55"/>
      <c r="X36" s="53"/>
      <c r="Y36" s="53"/>
      <c r="Z36" s="53"/>
      <c r="AA36" s="53"/>
      <c r="AB36" s="53"/>
      <c r="AC36" s="227"/>
      <c r="AD36" s="227"/>
      <c r="AE36" s="227"/>
      <c r="AF36" s="227"/>
      <c r="AG36" s="227"/>
      <c r="AH36" s="50"/>
    </row>
    <row r="37" spans="1:34" ht="33.75" customHeight="1" x14ac:dyDescent="0.2">
      <c r="A37" s="51"/>
      <c r="B37" s="48"/>
      <c r="C37" s="48"/>
      <c r="D37" s="48"/>
      <c r="E37" s="48"/>
      <c r="F37" s="133">
        <v>43091</v>
      </c>
      <c r="G37" s="48" t="s">
        <v>152</v>
      </c>
      <c r="H37" s="33">
        <v>74.569999999999993</v>
      </c>
      <c r="I37" s="44"/>
      <c r="J37" s="43"/>
      <c r="K37" s="52"/>
      <c r="L37" s="53"/>
      <c r="M37" s="54"/>
      <c r="N37" s="31">
        <v>43819</v>
      </c>
      <c r="O37" s="55" t="s">
        <v>455</v>
      </c>
      <c r="P37" s="53">
        <v>353.75</v>
      </c>
      <c r="Q37" s="53"/>
      <c r="R37" s="53"/>
      <c r="S37" s="53"/>
      <c r="T37" s="53"/>
      <c r="U37" s="53"/>
      <c r="V37" s="56"/>
      <c r="W37" s="55"/>
      <c r="X37" s="53"/>
      <c r="Y37" s="53"/>
      <c r="Z37" s="53"/>
      <c r="AA37" s="53"/>
      <c r="AB37" s="53"/>
      <c r="AC37" s="227"/>
      <c r="AD37" s="227"/>
      <c r="AE37" s="227"/>
      <c r="AF37" s="227"/>
      <c r="AG37" s="227"/>
      <c r="AH37" s="50"/>
    </row>
    <row r="38" spans="1:34" ht="25.5" customHeight="1" x14ac:dyDescent="0.2">
      <c r="A38" s="51"/>
      <c r="B38" s="48"/>
      <c r="C38" s="48"/>
      <c r="D38" s="48"/>
      <c r="E38" s="48"/>
      <c r="F38" s="48"/>
      <c r="G38" s="48"/>
      <c r="H38" s="33"/>
      <c r="I38" s="44"/>
      <c r="J38" s="43"/>
      <c r="K38" s="52"/>
      <c r="L38" s="53"/>
      <c r="M38" s="54"/>
      <c r="N38" s="31"/>
      <c r="O38" s="55"/>
      <c r="P38" s="53"/>
      <c r="Q38" s="53"/>
      <c r="R38" s="53"/>
      <c r="S38" s="53"/>
      <c r="T38" s="53"/>
      <c r="U38" s="53"/>
      <c r="V38" s="56"/>
      <c r="W38" s="55"/>
      <c r="X38" s="53"/>
      <c r="Y38" s="53"/>
      <c r="Z38" s="53"/>
      <c r="AA38" s="53"/>
      <c r="AB38" s="53"/>
      <c r="AC38" s="227"/>
      <c r="AD38" s="227"/>
      <c r="AE38" s="227"/>
      <c r="AF38" s="227"/>
      <c r="AG38" s="227"/>
      <c r="AH38" s="50"/>
    </row>
    <row r="39" spans="1:34" s="112" customFormat="1" ht="53.25" customHeight="1" x14ac:dyDescent="0.2">
      <c r="A39" s="103" t="str">
        <f>'3η ΦΑΣΗ ΠΑΡΑΚΟΛ.'!B16</f>
        <v>ΚΤΙΡΙΟ ΒΙΒΛΙΟΘΗΚΗΣ ΚΑΙ ΕΚΘΕΣΙΑΚΟΥ ΧΩΡΟΥ ΒΙΒΛΙΟΘΗΚΗΣ</v>
      </c>
      <c r="B39" s="104"/>
      <c r="C39" s="104"/>
      <c r="D39" s="136">
        <f>D40+D45+D49+D60+D64+D67+D72</f>
        <v>2531003.98</v>
      </c>
      <c r="E39" s="136">
        <f>D39</f>
        <v>2531003.98</v>
      </c>
      <c r="F39" s="104"/>
      <c r="G39" s="104"/>
      <c r="H39" s="105">
        <f>H40+H45+H49+H60+H64+H67+H72</f>
        <v>2184.91</v>
      </c>
      <c r="I39" s="106">
        <f>H39</f>
        <v>2184.91</v>
      </c>
      <c r="J39" s="107"/>
      <c r="K39" s="106"/>
      <c r="L39" s="106">
        <f>L40+L45+L49+L60+L64+L67+L72</f>
        <v>0</v>
      </c>
      <c r="M39" s="108">
        <f>L39</f>
        <v>0</v>
      </c>
      <c r="N39" s="109"/>
      <c r="O39" s="110"/>
      <c r="P39" s="106">
        <f>P40+P45+P49+P60+P64+P67+P72</f>
        <v>24957.47</v>
      </c>
      <c r="Q39" s="106">
        <f>P39</f>
        <v>24957.47</v>
      </c>
      <c r="R39" s="106"/>
      <c r="S39" s="106"/>
      <c r="T39" s="106">
        <f>T40+T45+T49+T60+T64+T67+T72+T76+T80+T84+T88+T94+T98+T102</f>
        <v>383324.73000000004</v>
      </c>
      <c r="U39" s="106">
        <f>T39</f>
        <v>383324.73000000004</v>
      </c>
      <c r="V39" s="107"/>
      <c r="W39" s="110"/>
      <c r="X39" s="106">
        <f>X40+X45+X49+X60+X64+X67+X72+X76+X80+X84+X88+X94+X98+X102</f>
        <v>22933.53</v>
      </c>
      <c r="Y39" s="106">
        <f>X39</f>
        <v>22933.53</v>
      </c>
      <c r="Z39" s="106"/>
      <c r="AA39" s="106"/>
      <c r="AB39" s="106"/>
      <c r="AC39" s="223"/>
      <c r="AD39" s="223"/>
      <c r="AE39" s="223"/>
      <c r="AF39" s="223"/>
      <c r="AG39" s="223"/>
      <c r="AH39" s="111">
        <f>AH40+AH45+AH49+AH60+AH64+AH67+AH72</f>
        <v>2812915.95</v>
      </c>
    </row>
    <row r="40" spans="1:34" s="126" customFormat="1" ht="53.25" customHeight="1" x14ac:dyDescent="0.2">
      <c r="A40" s="117" t="str">
        <f>'3η ΦΑΣΗ ΠΑΡΑΚΟΛ.'!B17</f>
        <v>ΚΤΙΡΙΟ ΒΙΒΛΙΟΘΗΚΗΣ ΚΑΙ ΕΚΘΕΣΙΑΚΟΥ ΧΩΡΟΥ ΒΙΒΛΙΟΘΗΚΗΣ</v>
      </c>
      <c r="B40" s="118"/>
      <c r="C40" s="118"/>
      <c r="D40" s="116">
        <f>SUM(D41:D44)</f>
        <v>2028622.33</v>
      </c>
      <c r="E40" s="116">
        <f>D40</f>
        <v>2028622.33</v>
      </c>
      <c r="F40" s="118"/>
      <c r="G40" s="118"/>
      <c r="H40" s="116">
        <f>SUM(H41:H44)</f>
        <v>335.42</v>
      </c>
      <c r="I40" s="119">
        <f>H40</f>
        <v>335.42</v>
      </c>
      <c r="J40" s="120"/>
      <c r="K40" s="119"/>
      <c r="L40" s="121">
        <f>SUM(L41:L44)</f>
        <v>0</v>
      </c>
      <c r="M40" s="122">
        <f>L40</f>
        <v>0</v>
      </c>
      <c r="N40" s="123"/>
      <c r="O40" s="124"/>
      <c r="P40" s="119">
        <f>SUM(P41:P44)</f>
        <v>0</v>
      </c>
      <c r="Q40" s="119">
        <f>P40</f>
        <v>0</v>
      </c>
      <c r="R40" s="119"/>
      <c r="S40" s="119"/>
      <c r="T40" s="119">
        <f>SUM(T41:T44)</f>
        <v>0</v>
      </c>
      <c r="U40" s="119">
        <f>T40</f>
        <v>0</v>
      </c>
      <c r="V40" s="120"/>
      <c r="W40" s="124"/>
      <c r="X40" s="119">
        <f>SUM(X41:X44)</f>
        <v>0</v>
      </c>
      <c r="Y40" s="119">
        <f>X40</f>
        <v>0</v>
      </c>
      <c r="Z40" s="119"/>
      <c r="AA40" s="119"/>
      <c r="AB40" s="119"/>
      <c r="AC40" s="224"/>
      <c r="AD40" s="224"/>
      <c r="AE40" s="224"/>
      <c r="AF40" s="224"/>
      <c r="AG40" s="224"/>
      <c r="AH40" s="125">
        <f>E40+I40+M40+Q40+U40+Y40+AC40+AG40</f>
        <v>2028957.75</v>
      </c>
    </row>
    <row r="41" spans="1:34" ht="25.5" customHeight="1" x14ac:dyDescent="0.2">
      <c r="A41" s="51"/>
      <c r="B41" s="48"/>
      <c r="C41" s="48"/>
      <c r="D41" s="48">
        <v>2028622.33</v>
      </c>
      <c r="E41" s="48"/>
      <c r="F41" s="133">
        <v>43048</v>
      </c>
      <c r="G41" s="48"/>
      <c r="H41" s="33">
        <v>335.42</v>
      </c>
      <c r="I41" s="44"/>
      <c r="J41" s="43"/>
      <c r="K41" s="52"/>
      <c r="L41" s="53"/>
      <c r="M41" s="54"/>
      <c r="N41" s="31"/>
      <c r="O41" s="55"/>
      <c r="P41" s="53"/>
      <c r="Q41" s="53"/>
      <c r="R41" s="53"/>
      <c r="S41" s="53"/>
      <c r="T41" s="53"/>
      <c r="U41" s="53"/>
      <c r="V41" s="56"/>
      <c r="W41" s="55"/>
      <c r="X41" s="53"/>
      <c r="Y41" s="53"/>
      <c r="Z41" s="53"/>
      <c r="AA41" s="53"/>
      <c r="AB41" s="53"/>
      <c r="AC41" s="227"/>
      <c r="AD41" s="227"/>
      <c r="AE41" s="227"/>
      <c r="AF41" s="227"/>
      <c r="AG41" s="227"/>
      <c r="AH41" s="50"/>
    </row>
    <row r="42" spans="1:34" ht="25.5" customHeight="1" x14ac:dyDescent="0.2">
      <c r="A42" s="51"/>
      <c r="B42" s="48"/>
      <c r="C42" s="48"/>
      <c r="D42" s="48"/>
      <c r="E42" s="48"/>
      <c r="F42" s="48"/>
      <c r="G42" s="48"/>
      <c r="H42" s="33"/>
      <c r="I42" s="44"/>
      <c r="J42" s="43"/>
      <c r="K42" s="52"/>
      <c r="L42" s="53"/>
      <c r="M42" s="54"/>
      <c r="N42" s="31"/>
      <c r="O42" s="55"/>
      <c r="P42" s="53"/>
      <c r="Q42" s="53"/>
      <c r="R42" s="53"/>
      <c r="S42" s="53"/>
      <c r="T42" s="53"/>
      <c r="U42" s="53"/>
      <c r="V42" s="56"/>
      <c r="W42" s="55"/>
      <c r="X42" s="53"/>
      <c r="Y42" s="53"/>
      <c r="Z42" s="53"/>
      <c r="AA42" s="53"/>
      <c r="AB42" s="53"/>
      <c r="AC42" s="227"/>
      <c r="AD42" s="227"/>
      <c r="AE42" s="227"/>
      <c r="AF42" s="227"/>
      <c r="AG42" s="227"/>
      <c r="AH42" s="50"/>
    </row>
    <row r="43" spans="1:34" ht="25.5" customHeight="1" x14ac:dyDescent="0.2">
      <c r="A43" s="51"/>
      <c r="B43" s="48"/>
      <c r="C43" s="48"/>
      <c r="D43" s="48"/>
      <c r="E43" s="48"/>
      <c r="F43" s="48"/>
      <c r="G43" s="48"/>
      <c r="H43" s="33"/>
      <c r="I43" s="44"/>
      <c r="J43" s="43"/>
      <c r="K43" s="52"/>
      <c r="L43" s="53"/>
      <c r="M43" s="54"/>
      <c r="N43" s="31"/>
      <c r="O43" s="55"/>
      <c r="P43" s="53"/>
      <c r="Q43" s="53"/>
      <c r="R43" s="53"/>
      <c r="S43" s="53"/>
      <c r="T43" s="53"/>
      <c r="U43" s="53"/>
      <c r="V43" s="56"/>
      <c r="W43" s="55"/>
      <c r="X43" s="53"/>
      <c r="Y43" s="53"/>
      <c r="Z43" s="53"/>
      <c r="AA43" s="53"/>
      <c r="AB43" s="53"/>
      <c r="AC43" s="227"/>
      <c r="AD43" s="227"/>
      <c r="AE43" s="227"/>
      <c r="AF43" s="227"/>
      <c r="AG43" s="227"/>
      <c r="AH43" s="50"/>
    </row>
    <row r="44" spans="1:34" ht="25.5" customHeight="1" x14ac:dyDescent="0.2">
      <c r="A44" s="51"/>
      <c r="B44" s="48"/>
      <c r="C44" s="48"/>
      <c r="D44" s="48"/>
      <c r="E44" s="48"/>
      <c r="F44" s="48"/>
      <c r="G44" s="48"/>
      <c r="H44" s="33"/>
      <c r="I44" s="33"/>
      <c r="J44" s="40"/>
      <c r="K44" s="52"/>
      <c r="L44" s="53"/>
      <c r="M44" s="54"/>
      <c r="N44" s="31"/>
      <c r="O44" s="55"/>
      <c r="P44" s="53"/>
      <c r="Q44" s="53"/>
      <c r="R44" s="53"/>
      <c r="S44" s="53"/>
      <c r="T44" s="53"/>
      <c r="U44" s="53"/>
      <c r="V44" s="56"/>
      <c r="W44" s="55"/>
      <c r="X44" s="53"/>
      <c r="Y44" s="53"/>
      <c r="Z44" s="53"/>
      <c r="AA44" s="53"/>
      <c r="AB44" s="53"/>
      <c r="AC44" s="227"/>
      <c r="AD44" s="227"/>
      <c r="AE44" s="227"/>
      <c r="AF44" s="227"/>
      <c r="AG44" s="227"/>
      <c r="AH44" s="50"/>
    </row>
    <row r="45" spans="1:34" s="126" customFormat="1" ht="53.25" customHeight="1" x14ac:dyDescent="0.2">
      <c r="A45" s="117" t="str">
        <f>'3η ΦΑΣΗ ΠΑΡΑΚΟΛ.'!B18</f>
        <v>ΠΡΟΜΗΘΕΙΑ ΚΙΝΗΤΟΥ ΕΞΟΠΛΙΣΜΟΥ ΚΤΙΡΙΟΥ ΒΙΒΛΙΟΘΗΚΗΣ - ΠΡΟΜΗΘΕΙΑ ΤΩΝ ΕΙΔΩΝ ΤΩΝ
ΚΑΤΗΓΟΡΙΩΝ 1 &amp; 4</v>
      </c>
      <c r="B45" s="118"/>
      <c r="C45" s="118"/>
      <c r="D45" s="116">
        <f>SUM(D46:D48)</f>
        <v>334806</v>
      </c>
      <c r="E45" s="116">
        <f>D45</f>
        <v>334806</v>
      </c>
      <c r="F45" s="118"/>
      <c r="G45" s="118"/>
      <c r="H45" s="116">
        <f>SUM(H46:H48)</f>
        <v>0</v>
      </c>
      <c r="I45" s="119">
        <f>H45</f>
        <v>0</v>
      </c>
      <c r="J45" s="120"/>
      <c r="K45" s="119"/>
      <c r="L45" s="121">
        <f>SUM(L46:L48)</f>
        <v>0</v>
      </c>
      <c r="M45" s="122">
        <f>L45</f>
        <v>0</v>
      </c>
      <c r="N45" s="123"/>
      <c r="O45" s="124"/>
      <c r="P45" s="119">
        <f>SUM(P46:P48)</f>
        <v>0</v>
      </c>
      <c r="Q45" s="119">
        <f>P45</f>
        <v>0</v>
      </c>
      <c r="R45" s="119"/>
      <c r="S45" s="119"/>
      <c r="T45" s="119">
        <f>SUM(T46:T48)</f>
        <v>0</v>
      </c>
      <c r="U45" s="119">
        <f>T45</f>
        <v>0</v>
      </c>
      <c r="V45" s="120"/>
      <c r="W45" s="124"/>
      <c r="X45" s="119">
        <f>SUM(X46:X48)</f>
        <v>0</v>
      </c>
      <c r="Y45" s="119">
        <f>X45</f>
        <v>0</v>
      </c>
      <c r="Z45" s="119"/>
      <c r="AA45" s="119"/>
      <c r="AB45" s="119"/>
      <c r="AC45" s="224"/>
      <c r="AD45" s="224"/>
      <c r="AE45" s="224"/>
      <c r="AF45" s="224"/>
      <c r="AG45" s="224"/>
      <c r="AH45" s="125">
        <f>E45+I45+M45+Q45+U45+Y45+AC45+AG45</f>
        <v>334806</v>
      </c>
    </row>
    <row r="46" spans="1:34" ht="25.5" customHeight="1" x14ac:dyDescent="0.2">
      <c r="A46" s="57"/>
      <c r="B46" s="58"/>
      <c r="C46" s="58"/>
      <c r="D46" s="58">
        <v>334806</v>
      </c>
      <c r="E46" s="58"/>
      <c r="F46" s="58"/>
      <c r="G46" s="58"/>
      <c r="H46" s="59"/>
      <c r="I46" s="59"/>
      <c r="J46" s="60"/>
      <c r="K46" s="61"/>
      <c r="L46" s="62"/>
      <c r="M46" s="62"/>
      <c r="N46" s="31"/>
      <c r="O46" s="63"/>
      <c r="P46" s="54"/>
      <c r="Q46" s="54"/>
      <c r="R46" s="54"/>
      <c r="S46" s="54"/>
      <c r="T46" s="54"/>
      <c r="U46" s="54"/>
      <c r="V46" s="64"/>
      <c r="W46" s="65"/>
      <c r="X46" s="54"/>
      <c r="Y46" s="54"/>
      <c r="Z46" s="54"/>
      <c r="AA46" s="54"/>
      <c r="AB46" s="54"/>
      <c r="AC46" s="228"/>
      <c r="AD46" s="54"/>
      <c r="AE46" s="54"/>
      <c r="AF46" s="54"/>
      <c r="AG46" s="54"/>
      <c r="AH46" s="67"/>
    </row>
    <row r="47" spans="1:34" ht="25.5" customHeight="1" x14ac:dyDescent="0.2">
      <c r="A47" s="57"/>
      <c r="B47" s="58"/>
      <c r="C47" s="58"/>
      <c r="D47" s="58"/>
      <c r="E47" s="58"/>
      <c r="F47" s="58"/>
      <c r="G47" s="58"/>
      <c r="H47" s="59"/>
      <c r="I47" s="59"/>
      <c r="J47" s="60"/>
      <c r="K47" s="61"/>
      <c r="L47" s="62"/>
      <c r="M47" s="62"/>
      <c r="N47" s="31"/>
      <c r="O47" s="63"/>
      <c r="P47" s="54"/>
      <c r="Q47" s="54"/>
      <c r="R47" s="54"/>
      <c r="S47" s="54"/>
      <c r="T47" s="54"/>
      <c r="U47" s="54"/>
      <c r="V47" s="64"/>
      <c r="W47" s="65"/>
      <c r="X47" s="54"/>
      <c r="Y47" s="54"/>
      <c r="Z47" s="54"/>
      <c r="AA47" s="54"/>
      <c r="AB47" s="54"/>
      <c r="AC47" s="228"/>
      <c r="AD47" s="54"/>
      <c r="AE47" s="54"/>
      <c r="AF47" s="54"/>
      <c r="AG47" s="54"/>
      <c r="AH47" s="67"/>
    </row>
    <row r="48" spans="1:34" ht="25.5" customHeight="1" x14ac:dyDescent="0.2">
      <c r="A48" s="57"/>
      <c r="B48" s="58"/>
      <c r="C48" s="58"/>
      <c r="D48" s="58"/>
      <c r="E48" s="58"/>
      <c r="F48" s="58"/>
      <c r="G48" s="58"/>
      <c r="H48" s="59"/>
      <c r="I48" s="59"/>
      <c r="J48" s="60"/>
      <c r="K48" s="61"/>
      <c r="L48" s="62"/>
      <c r="M48" s="62"/>
      <c r="N48" s="31"/>
      <c r="O48" s="63"/>
      <c r="P48" s="68"/>
      <c r="Q48" s="68"/>
      <c r="R48" s="68"/>
      <c r="S48" s="68"/>
      <c r="T48" s="68"/>
      <c r="U48" s="68"/>
      <c r="V48" s="69"/>
      <c r="W48" s="70"/>
      <c r="X48" s="68"/>
      <c r="Y48" s="68"/>
      <c r="Z48" s="68"/>
      <c r="AA48" s="68"/>
      <c r="AB48" s="68"/>
      <c r="AC48" s="229"/>
      <c r="AD48" s="68"/>
      <c r="AE48" s="68"/>
      <c r="AF48" s="68"/>
      <c r="AG48" s="68"/>
      <c r="AH48" s="67"/>
    </row>
    <row r="49" spans="1:34" s="126" customFormat="1" ht="53.25" customHeight="1" x14ac:dyDescent="0.2">
      <c r="A49" s="117" t="str">
        <f>'3η ΦΑΣΗ ΠΑΡΑΚΟΛ.'!B19</f>
        <v>ΔΙΑΜΟΡΦΩΣΗ ΕΚΘΕΣΙΑΚΟΥ ΧΩΡΟΥ ΚΤΙΡΙΟΥ ΒΙΒΛΙΟΘΗΚΗΣ</v>
      </c>
      <c r="B49" s="118"/>
      <c r="C49" s="118"/>
      <c r="D49" s="116">
        <f>SUM(D50:D52)</f>
        <v>0</v>
      </c>
      <c r="E49" s="116">
        <f>D49</f>
        <v>0</v>
      </c>
      <c r="F49" s="118"/>
      <c r="G49" s="118"/>
      <c r="H49" s="116">
        <f>SUM(H50:H52)</f>
        <v>0</v>
      </c>
      <c r="I49" s="119">
        <f>H49</f>
        <v>0</v>
      </c>
      <c r="J49" s="120"/>
      <c r="K49" s="119"/>
      <c r="L49" s="121">
        <f>SUM(L50:L52)</f>
        <v>0</v>
      </c>
      <c r="M49" s="122">
        <f>L49</f>
        <v>0</v>
      </c>
      <c r="N49" s="123"/>
      <c r="O49" s="124"/>
      <c r="P49" s="119">
        <f>SUM(P50:P52)</f>
        <v>14006.24</v>
      </c>
      <c r="Q49" s="119">
        <f>P49</f>
        <v>14006.24</v>
      </c>
      <c r="R49" s="119"/>
      <c r="S49" s="119"/>
      <c r="T49" s="119">
        <f>SUM(T50:T59)</f>
        <v>231836.06</v>
      </c>
      <c r="U49" s="119">
        <f>T49</f>
        <v>231836.06</v>
      </c>
      <c r="V49" s="120"/>
      <c r="W49" s="124"/>
      <c r="X49" s="119">
        <f>SUM(X50:X52)</f>
        <v>22933.53</v>
      </c>
      <c r="Y49" s="119">
        <f>X49</f>
        <v>22933.53</v>
      </c>
      <c r="Z49" s="119"/>
      <c r="AA49" s="119"/>
      <c r="AB49" s="119"/>
      <c r="AC49" s="224"/>
      <c r="AD49" s="224"/>
      <c r="AE49" s="224"/>
      <c r="AF49" s="224"/>
      <c r="AG49" s="224"/>
      <c r="AH49" s="125">
        <f>E49+I49+M49+Q49+U49+Y49+AC49+AG49</f>
        <v>268775.82999999996</v>
      </c>
    </row>
    <row r="50" spans="1:34" ht="26.25" customHeight="1" x14ac:dyDescent="0.2">
      <c r="A50" s="71"/>
      <c r="B50" s="58"/>
      <c r="C50" s="58"/>
      <c r="D50" s="58"/>
      <c r="E50" s="58"/>
      <c r="F50" s="58"/>
      <c r="G50" s="58"/>
      <c r="H50" s="59"/>
      <c r="I50" s="59"/>
      <c r="J50" s="60"/>
      <c r="K50" s="59"/>
      <c r="L50" s="72"/>
      <c r="M50" s="62"/>
      <c r="N50" s="31">
        <v>43823</v>
      </c>
      <c r="O50" s="31" t="s">
        <v>449</v>
      </c>
      <c r="P50" s="74">
        <v>14006.24</v>
      </c>
      <c r="Q50" s="54"/>
      <c r="R50" s="31">
        <v>43936</v>
      </c>
      <c r="S50" s="10" t="s">
        <v>485</v>
      </c>
      <c r="T50" s="54">
        <v>12835.84</v>
      </c>
      <c r="U50" s="54"/>
      <c r="V50" s="64">
        <v>44263</v>
      </c>
      <c r="W50" s="65" t="s">
        <v>686</v>
      </c>
      <c r="X50" s="54">
        <v>20208.810000000001</v>
      </c>
      <c r="Y50" s="54"/>
      <c r="Z50" s="54"/>
      <c r="AA50" s="54"/>
      <c r="AB50" s="54"/>
      <c r="AC50" s="228"/>
      <c r="AD50" s="54"/>
      <c r="AE50" s="54"/>
      <c r="AF50" s="54"/>
      <c r="AG50" s="54"/>
      <c r="AH50" s="46"/>
    </row>
    <row r="51" spans="1:34" ht="26.25" customHeight="1" x14ac:dyDescent="0.2">
      <c r="A51" s="71"/>
      <c r="B51" s="58"/>
      <c r="C51" s="58"/>
      <c r="D51" s="58"/>
      <c r="E51" s="58"/>
      <c r="F51" s="58"/>
      <c r="G51" s="58"/>
      <c r="H51" s="59"/>
      <c r="I51" s="59"/>
      <c r="J51" s="60"/>
      <c r="K51" s="59"/>
      <c r="L51" s="72"/>
      <c r="M51" s="62"/>
      <c r="N51" s="31"/>
      <c r="O51" s="73"/>
      <c r="P51" s="74"/>
      <c r="Q51" s="54"/>
      <c r="R51" s="31">
        <v>43958</v>
      </c>
      <c r="S51" s="54" t="s">
        <v>486</v>
      </c>
      <c r="T51" s="54">
        <v>26900</v>
      </c>
      <c r="U51" s="54"/>
      <c r="V51" s="64">
        <v>44294</v>
      </c>
      <c r="W51" s="65" t="s">
        <v>713</v>
      </c>
      <c r="X51" s="54">
        <v>825.92</v>
      </c>
      <c r="Y51" s="54"/>
      <c r="Z51" s="54"/>
      <c r="AA51" s="54"/>
      <c r="AB51" s="54"/>
      <c r="AC51" s="228"/>
      <c r="AD51" s="54"/>
      <c r="AE51" s="54"/>
      <c r="AF51" s="54"/>
      <c r="AG51" s="54"/>
      <c r="AH51" s="46"/>
    </row>
    <row r="52" spans="1:34" ht="41.25" customHeight="1" x14ac:dyDescent="0.2">
      <c r="A52" s="71"/>
      <c r="B52" s="58"/>
      <c r="C52" s="58"/>
      <c r="D52" s="58"/>
      <c r="E52" s="58"/>
      <c r="F52" s="58"/>
      <c r="G52" s="58"/>
      <c r="H52" s="59"/>
      <c r="I52" s="59"/>
      <c r="J52" s="60"/>
      <c r="K52" s="59"/>
      <c r="L52" s="72"/>
      <c r="M52" s="62"/>
      <c r="N52" s="31"/>
      <c r="O52" s="73"/>
      <c r="P52" s="74"/>
      <c r="Q52" s="54"/>
      <c r="R52" s="31">
        <v>44000</v>
      </c>
      <c r="S52" s="54" t="s">
        <v>512</v>
      </c>
      <c r="T52" s="54">
        <v>43180.11</v>
      </c>
      <c r="U52" s="54"/>
      <c r="V52" s="64">
        <v>44412</v>
      </c>
      <c r="W52" s="65" t="s">
        <v>755</v>
      </c>
      <c r="X52" s="54">
        <v>1898.8</v>
      </c>
      <c r="Y52" s="54"/>
      <c r="Z52" s="54"/>
      <c r="AA52" s="54"/>
      <c r="AB52" s="54"/>
      <c r="AC52" s="228"/>
      <c r="AD52" s="54"/>
      <c r="AE52" s="54"/>
      <c r="AF52" s="54"/>
      <c r="AG52" s="54"/>
      <c r="AH52" s="46"/>
    </row>
    <row r="53" spans="1:34" ht="41.25" customHeight="1" x14ac:dyDescent="0.2">
      <c r="A53" s="71"/>
      <c r="B53" s="58"/>
      <c r="C53" s="58"/>
      <c r="D53" s="58"/>
      <c r="E53" s="58"/>
      <c r="F53" s="58"/>
      <c r="G53" s="58"/>
      <c r="H53" s="59"/>
      <c r="I53" s="42"/>
      <c r="J53" s="76"/>
      <c r="K53" s="42"/>
      <c r="L53" s="62"/>
      <c r="M53" s="62"/>
      <c r="N53" s="31"/>
      <c r="O53" s="63"/>
      <c r="P53" s="54"/>
      <c r="Q53" s="54"/>
      <c r="R53" s="31">
        <v>43973</v>
      </c>
      <c r="S53" s="54" t="s">
        <v>515</v>
      </c>
      <c r="T53" s="54">
        <f>0.23+6.3+0.26+7.34+314.44</f>
        <v>328.57</v>
      </c>
      <c r="U53" s="54"/>
      <c r="V53" s="64"/>
      <c r="W53" s="65"/>
      <c r="X53" s="54"/>
      <c r="Y53" s="54"/>
      <c r="Z53" s="54"/>
      <c r="AA53" s="54"/>
      <c r="AB53" s="54"/>
      <c r="AC53" s="228"/>
      <c r="AD53" s="54"/>
      <c r="AE53" s="54"/>
      <c r="AF53" s="54"/>
      <c r="AG53" s="54"/>
      <c r="AH53" s="46"/>
    </row>
    <row r="54" spans="1:34" ht="41.25" customHeight="1" x14ac:dyDescent="0.2">
      <c r="A54" s="71"/>
      <c r="B54" s="58"/>
      <c r="C54" s="58"/>
      <c r="D54" s="58"/>
      <c r="E54" s="58"/>
      <c r="F54" s="58"/>
      <c r="G54" s="58"/>
      <c r="H54" s="59"/>
      <c r="I54" s="42"/>
      <c r="J54" s="76"/>
      <c r="K54" s="42"/>
      <c r="L54" s="62"/>
      <c r="M54" s="62"/>
      <c r="N54" s="31"/>
      <c r="O54" s="63"/>
      <c r="P54" s="54"/>
      <c r="Q54" s="54"/>
      <c r="R54" s="31">
        <v>44027</v>
      </c>
      <c r="S54" s="54" t="s">
        <v>541</v>
      </c>
      <c r="T54" s="54">
        <f>26.66+0.96+22.84+0.82+1140.81</f>
        <v>1192.0899999999999</v>
      </c>
      <c r="U54" s="54"/>
      <c r="V54" s="64"/>
      <c r="W54" s="65"/>
      <c r="X54" s="54"/>
      <c r="Y54" s="54"/>
      <c r="Z54" s="54"/>
      <c r="AA54" s="54"/>
      <c r="AB54" s="54"/>
      <c r="AC54" s="228"/>
      <c r="AD54" s="54"/>
      <c r="AE54" s="54"/>
      <c r="AF54" s="54"/>
      <c r="AG54" s="54"/>
      <c r="AH54" s="46"/>
    </row>
    <row r="55" spans="1:34" ht="41.25" customHeight="1" x14ac:dyDescent="0.2">
      <c r="A55" s="71"/>
      <c r="B55" s="58"/>
      <c r="C55" s="58"/>
      <c r="D55" s="58"/>
      <c r="E55" s="58"/>
      <c r="F55" s="58"/>
      <c r="G55" s="58"/>
      <c r="H55" s="59"/>
      <c r="I55" s="42"/>
      <c r="J55" s="76"/>
      <c r="K55" s="42"/>
      <c r="L55" s="62"/>
      <c r="M55" s="62"/>
      <c r="N55" s="31"/>
      <c r="O55" s="63"/>
      <c r="P55" s="54"/>
      <c r="Q55" s="54"/>
      <c r="R55" s="31">
        <v>44095</v>
      </c>
      <c r="S55" s="54" t="s">
        <v>560</v>
      </c>
      <c r="T55" s="54">
        <f>3.85+0.14+3.3+0.12+164.82</f>
        <v>172.23</v>
      </c>
      <c r="U55" s="54"/>
      <c r="V55" s="64"/>
      <c r="W55" s="65"/>
      <c r="X55" s="54"/>
      <c r="Y55" s="54"/>
      <c r="Z55" s="54"/>
      <c r="AA55" s="54"/>
      <c r="AB55" s="54"/>
      <c r="AC55" s="228"/>
      <c r="AD55" s="54"/>
      <c r="AE55" s="54"/>
      <c r="AF55" s="54"/>
      <c r="AG55" s="54"/>
      <c r="AH55" s="46"/>
    </row>
    <row r="56" spans="1:34" ht="41.25" customHeight="1" x14ac:dyDescent="0.2">
      <c r="A56" s="71"/>
      <c r="B56" s="58"/>
      <c r="C56" s="58"/>
      <c r="D56" s="58"/>
      <c r="E56" s="58"/>
      <c r="F56" s="58"/>
      <c r="G56" s="58"/>
      <c r="H56" s="59"/>
      <c r="I56" s="42"/>
      <c r="J56" s="76"/>
      <c r="K56" s="42"/>
      <c r="L56" s="62"/>
      <c r="M56" s="62"/>
      <c r="N56" s="31"/>
      <c r="O56" s="63"/>
      <c r="P56" s="54"/>
      <c r="Q56" s="54"/>
      <c r="R56" s="31">
        <v>44118</v>
      </c>
      <c r="S56" s="54" t="s">
        <v>568</v>
      </c>
      <c r="T56" s="54">
        <v>126007.84</v>
      </c>
      <c r="U56" s="54"/>
      <c r="V56" s="64"/>
      <c r="W56" s="65"/>
      <c r="X56" s="54"/>
      <c r="Y56" s="54"/>
      <c r="Z56" s="54"/>
      <c r="AA56" s="54"/>
      <c r="AB56" s="54"/>
      <c r="AC56" s="228"/>
      <c r="AD56" s="54"/>
      <c r="AE56" s="54"/>
      <c r="AF56" s="54"/>
      <c r="AG56" s="54"/>
      <c r="AH56" s="46"/>
    </row>
    <row r="57" spans="1:34" ht="41.25" customHeight="1" x14ac:dyDescent="0.2">
      <c r="A57" s="71"/>
      <c r="B57" s="58"/>
      <c r="C57" s="58"/>
      <c r="D57" s="58"/>
      <c r="E57" s="58"/>
      <c r="F57" s="58"/>
      <c r="G57" s="58"/>
      <c r="H57" s="59"/>
      <c r="I57" s="42"/>
      <c r="J57" s="76"/>
      <c r="K57" s="42"/>
      <c r="L57" s="62"/>
      <c r="M57" s="62"/>
      <c r="N57" s="31"/>
      <c r="O57" s="63"/>
      <c r="P57" s="54"/>
      <c r="Q57" s="54"/>
      <c r="R57" s="31">
        <v>44152</v>
      </c>
      <c r="S57" s="54" t="s">
        <v>665</v>
      </c>
      <c r="T57" s="54">
        <v>3846.31</v>
      </c>
      <c r="U57" s="54"/>
      <c r="V57" s="64"/>
      <c r="W57" s="65"/>
      <c r="X57" s="54"/>
      <c r="Y57" s="54"/>
      <c r="Z57" s="54"/>
      <c r="AA57" s="54"/>
      <c r="AB57" s="54"/>
      <c r="AC57" s="228"/>
      <c r="AD57" s="54"/>
      <c r="AE57" s="54"/>
      <c r="AF57" s="54"/>
      <c r="AG57" s="54"/>
      <c r="AH57" s="46"/>
    </row>
    <row r="58" spans="1:34" ht="41.25" customHeight="1" x14ac:dyDescent="0.2">
      <c r="A58" s="71"/>
      <c r="B58" s="58"/>
      <c r="C58" s="58"/>
      <c r="D58" s="58"/>
      <c r="E58" s="58"/>
      <c r="F58" s="58"/>
      <c r="G58" s="58"/>
      <c r="H58" s="59"/>
      <c r="I58" s="42"/>
      <c r="J58" s="76"/>
      <c r="K58" s="42"/>
      <c r="L58" s="62"/>
      <c r="M58" s="62"/>
      <c r="N58" s="31"/>
      <c r="O58" s="63"/>
      <c r="P58" s="54"/>
      <c r="Q58" s="54"/>
      <c r="R58" s="31">
        <v>44189</v>
      </c>
      <c r="S58" s="54" t="s">
        <v>672</v>
      </c>
      <c r="T58" s="54">
        <v>17373.07</v>
      </c>
      <c r="U58" s="54"/>
      <c r="V58" s="64"/>
      <c r="W58" s="65"/>
      <c r="X58" s="54"/>
      <c r="Y58" s="54"/>
      <c r="Z58" s="54"/>
      <c r="AA58" s="54"/>
      <c r="AB58" s="54"/>
      <c r="AC58" s="228"/>
      <c r="AD58" s="54"/>
      <c r="AE58" s="54"/>
      <c r="AF58" s="54"/>
      <c r="AG58" s="54"/>
      <c r="AH58" s="46"/>
    </row>
    <row r="59" spans="1:34" ht="41.25" customHeight="1" x14ac:dyDescent="0.2">
      <c r="A59" s="71"/>
      <c r="B59" s="58"/>
      <c r="C59" s="58"/>
      <c r="D59" s="58"/>
      <c r="E59" s="58"/>
      <c r="F59" s="58"/>
      <c r="G59" s="58"/>
      <c r="H59" s="59"/>
      <c r="I59" s="42"/>
      <c r="J59" s="76"/>
      <c r="K59" s="42"/>
      <c r="L59" s="62"/>
      <c r="M59" s="62"/>
      <c r="N59" s="31"/>
      <c r="O59" s="63"/>
      <c r="P59" s="54"/>
      <c r="Q59" s="54"/>
      <c r="R59" s="31"/>
      <c r="S59" s="54"/>
      <c r="T59" s="54"/>
      <c r="U59" s="54"/>
      <c r="V59" s="64"/>
      <c r="W59" s="65"/>
      <c r="X59" s="54"/>
      <c r="Y59" s="54"/>
      <c r="Z59" s="54"/>
      <c r="AA59" s="54"/>
      <c r="AB59" s="54"/>
      <c r="AC59" s="228"/>
      <c r="AD59" s="54"/>
      <c r="AE59" s="54"/>
      <c r="AF59" s="54"/>
      <c r="AG59" s="54"/>
      <c r="AH59" s="46"/>
    </row>
    <row r="60" spans="1:34" s="126" customFormat="1" ht="53.25" customHeight="1" x14ac:dyDescent="0.2">
      <c r="A60" s="117" t="str">
        <f>'3η ΦΑΣΗ ΠΑΡΑΚΟΛ.'!B20</f>
        <v>ΣΥΝΔΕΣΕΙΣ ΟΚΩ</v>
      </c>
      <c r="B60" s="118"/>
      <c r="C60" s="118"/>
      <c r="D60" s="116">
        <f>SUM(D61:D63)</f>
        <v>137782.59</v>
      </c>
      <c r="E60" s="116">
        <f>D60</f>
        <v>137782.59</v>
      </c>
      <c r="F60" s="118"/>
      <c r="G60" s="118"/>
      <c r="H60" s="116">
        <f>SUM(H61:H63)</f>
        <v>1849.49</v>
      </c>
      <c r="I60" s="119">
        <f>H60</f>
        <v>1849.49</v>
      </c>
      <c r="J60" s="120"/>
      <c r="K60" s="119"/>
      <c r="L60" s="121">
        <f>SUM(L61:L63)</f>
        <v>0</v>
      </c>
      <c r="M60" s="122">
        <f>L60</f>
        <v>0</v>
      </c>
      <c r="N60" s="123"/>
      <c r="O60" s="124"/>
      <c r="P60" s="119">
        <f>SUM(P61:P63)</f>
        <v>0</v>
      </c>
      <c r="Q60" s="119">
        <f>P60</f>
        <v>0</v>
      </c>
      <c r="R60" s="119"/>
      <c r="S60" s="119"/>
      <c r="T60" s="119">
        <f>SUM(T61:T63)</f>
        <v>0</v>
      </c>
      <c r="U60" s="119">
        <f>T60</f>
        <v>0</v>
      </c>
      <c r="V60" s="120"/>
      <c r="W60" s="124"/>
      <c r="X60" s="119">
        <f>SUM(X61:X63)</f>
        <v>0</v>
      </c>
      <c r="Y60" s="119">
        <f>X60</f>
        <v>0</v>
      </c>
      <c r="Z60" s="119"/>
      <c r="AA60" s="119"/>
      <c r="AB60" s="119"/>
      <c r="AC60" s="224"/>
      <c r="AD60" s="224"/>
      <c r="AE60" s="224"/>
      <c r="AF60" s="224"/>
      <c r="AG60" s="224"/>
      <c r="AH60" s="125">
        <f>E60+I60+M60+Q60+U60+Y60+AC60+AG60</f>
        <v>139632.07999999999</v>
      </c>
    </row>
    <row r="61" spans="1:34" ht="26.25" customHeight="1" x14ac:dyDescent="0.2">
      <c r="A61" s="71"/>
      <c r="B61" s="58"/>
      <c r="C61" s="58"/>
      <c r="D61" s="58">
        <v>137782.59</v>
      </c>
      <c r="E61" s="58"/>
      <c r="F61" s="138">
        <v>43049</v>
      </c>
      <c r="G61" s="58"/>
      <c r="H61" s="59">
        <v>1849.49</v>
      </c>
      <c r="I61" s="59"/>
      <c r="J61" s="60"/>
      <c r="K61" s="59"/>
      <c r="L61" s="72"/>
      <c r="M61" s="62"/>
      <c r="N61" s="31"/>
      <c r="O61" s="73"/>
      <c r="P61" s="75"/>
      <c r="Q61" s="68"/>
      <c r="R61" s="68"/>
      <c r="S61" s="68"/>
      <c r="T61" s="68"/>
      <c r="U61" s="68"/>
      <c r="V61" s="69"/>
      <c r="W61" s="70"/>
      <c r="X61" s="68"/>
      <c r="Y61" s="68"/>
      <c r="Z61" s="68"/>
      <c r="AA61" s="68"/>
      <c r="AB61" s="68"/>
      <c r="AC61" s="229"/>
      <c r="AD61" s="68"/>
      <c r="AE61" s="68"/>
      <c r="AF61" s="68"/>
      <c r="AG61" s="68"/>
      <c r="AH61" s="46"/>
    </row>
    <row r="62" spans="1:34" ht="26.25" customHeight="1" x14ac:dyDescent="0.2">
      <c r="A62" s="71"/>
      <c r="B62" s="58"/>
      <c r="C62" s="58"/>
      <c r="D62" s="58"/>
      <c r="E62" s="58"/>
      <c r="F62" s="58"/>
      <c r="G62" s="58"/>
      <c r="H62" s="59"/>
      <c r="I62" s="59"/>
      <c r="J62" s="60"/>
      <c r="K62" s="59"/>
      <c r="L62" s="72"/>
      <c r="M62" s="62"/>
      <c r="N62" s="31"/>
      <c r="O62" s="73"/>
      <c r="P62" s="74"/>
      <c r="Q62" s="54"/>
      <c r="R62" s="54"/>
      <c r="S62" s="54"/>
      <c r="T62" s="54"/>
      <c r="U62" s="54"/>
      <c r="V62" s="64"/>
      <c r="W62" s="65"/>
      <c r="X62" s="54"/>
      <c r="Y62" s="54"/>
      <c r="Z62" s="54"/>
      <c r="AA62" s="54"/>
      <c r="AB62" s="54"/>
      <c r="AC62" s="228"/>
      <c r="AD62" s="54"/>
      <c r="AE62" s="54"/>
      <c r="AF62" s="54"/>
      <c r="AG62" s="54"/>
      <c r="AH62" s="46"/>
    </row>
    <row r="63" spans="1:34" ht="26.25" customHeight="1" x14ac:dyDescent="0.2">
      <c r="A63" s="71"/>
      <c r="B63" s="58"/>
      <c r="C63" s="58"/>
      <c r="D63" s="58"/>
      <c r="E63" s="58"/>
      <c r="F63" s="58"/>
      <c r="G63" s="58"/>
      <c r="H63" s="59"/>
      <c r="I63" s="59"/>
      <c r="J63" s="60"/>
      <c r="K63" s="59"/>
      <c r="L63" s="72"/>
      <c r="M63" s="62"/>
      <c r="N63" s="31"/>
      <c r="O63" s="73"/>
      <c r="P63" s="74"/>
      <c r="Q63" s="54"/>
      <c r="R63" s="54"/>
      <c r="S63" s="54"/>
      <c r="T63" s="54"/>
      <c r="U63" s="54"/>
      <c r="V63" s="64"/>
      <c r="W63" s="65"/>
      <c r="X63" s="54"/>
      <c r="Y63" s="54"/>
      <c r="Z63" s="54"/>
      <c r="AA63" s="54"/>
      <c r="AB63" s="54"/>
      <c r="AC63" s="228"/>
      <c r="AD63" s="54"/>
      <c r="AE63" s="54"/>
      <c r="AF63" s="54"/>
      <c r="AG63" s="54"/>
      <c r="AH63" s="46"/>
    </row>
    <row r="64" spans="1:34" s="126" customFormat="1" ht="53.25" customHeight="1" x14ac:dyDescent="0.2">
      <c r="A64" s="117" t="str">
        <f>'3η ΦΑΣΗ ΠΑΡΑΚΟΛ.'!B21</f>
        <v>ΠΡΟΜΗΘΕΙΑ ΕΞΟΠΛΙΣΜΟΥ ΤΟΥ ΕΚΘΕΣΙΑΚΟΥ ΧΩΡΟΥ</v>
      </c>
      <c r="B64" s="118"/>
      <c r="C64" s="118"/>
      <c r="D64" s="116">
        <f>D65+D66</f>
        <v>0</v>
      </c>
      <c r="E64" s="116">
        <f>D64</f>
        <v>0</v>
      </c>
      <c r="F64" s="118"/>
      <c r="G64" s="118"/>
      <c r="H64" s="116">
        <f>H65+H66</f>
        <v>0</v>
      </c>
      <c r="I64" s="119">
        <f>H64</f>
        <v>0</v>
      </c>
      <c r="J64" s="120"/>
      <c r="K64" s="119"/>
      <c r="L64" s="121">
        <f>L65+L66</f>
        <v>0</v>
      </c>
      <c r="M64" s="122">
        <f>L64</f>
        <v>0</v>
      </c>
      <c r="N64" s="123"/>
      <c r="O64" s="124"/>
      <c r="P64" s="119">
        <f>P65+P66</f>
        <v>0</v>
      </c>
      <c r="Q64" s="119">
        <f>P64</f>
        <v>0</v>
      </c>
      <c r="R64" s="119"/>
      <c r="S64" s="119"/>
      <c r="T64" s="119">
        <f>T65+T66</f>
        <v>0</v>
      </c>
      <c r="U64" s="119">
        <f>T64</f>
        <v>0</v>
      </c>
      <c r="V64" s="120"/>
      <c r="W64" s="124"/>
      <c r="X64" s="119">
        <f>X65+X66</f>
        <v>0</v>
      </c>
      <c r="Y64" s="119">
        <f>X64</f>
        <v>0</v>
      </c>
      <c r="Z64" s="119"/>
      <c r="AA64" s="119"/>
      <c r="AB64" s="119"/>
      <c r="AC64" s="224"/>
      <c r="AD64" s="224"/>
      <c r="AE64" s="224"/>
      <c r="AF64" s="224"/>
      <c r="AG64" s="224"/>
      <c r="AH64" s="125">
        <f>E64+I64+M64+Q64+U64+Y64+AC64+AG64</f>
        <v>0</v>
      </c>
    </row>
    <row r="65" spans="1:34" ht="26.25" customHeight="1" x14ac:dyDescent="0.2">
      <c r="A65" s="71"/>
      <c r="B65" s="58"/>
      <c r="C65" s="58"/>
      <c r="D65" s="58"/>
      <c r="E65" s="58"/>
      <c r="F65" s="58"/>
      <c r="G65" s="58"/>
      <c r="H65" s="59"/>
      <c r="I65" s="59"/>
      <c r="J65" s="60"/>
      <c r="K65" s="59"/>
      <c r="L65" s="33"/>
      <c r="M65" s="33"/>
      <c r="N65" s="35"/>
      <c r="O65" s="34"/>
      <c r="P65" s="33"/>
      <c r="Q65" s="42"/>
      <c r="R65" s="42"/>
      <c r="S65" s="42"/>
      <c r="T65" s="42"/>
      <c r="U65" s="42"/>
      <c r="V65" s="76"/>
      <c r="W65" s="77"/>
      <c r="X65" s="42"/>
      <c r="Y65" s="42"/>
      <c r="Z65" s="42"/>
      <c r="AA65" s="42"/>
      <c r="AB65" s="42"/>
      <c r="AC65" s="230"/>
      <c r="AD65" s="42"/>
      <c r="AE65" s="42"/>
      <c r="AF65" s="42"/>
      <c r="AG65" s="42"/>
      <c r="AH65" s="46"/>
    </row>
    <row r="66" spans="1:34" ht="12.75" customHeight="1" x14ac:dyDescent="0.2">
      <c r="A66" s="49"/>
      <c r="B66" s="48"/>
      <c r="C66" s="48"/>
      <c r="D66" s="48"/>
      <c r="E66" s="48"/>
      <c r="F66" s="48"/>
      <c r="G66" s="48"/>
      <c r="H66" s="33"/>
      <c r="I66" s="33"/>
      <c r="J66" s="40"/>
      <c r="K66" s="78"/>
      <c r="L66" s="79"/>
      <c r="M66" s="80"/>
      <c r="N66" s="31"/>
      <c r="O66" s="81"/>
      <c r="P66" s="82"/>
      <c r="Q66" s="82"/>
      <c r="R66" s="82"/>
      <c r="S66" s="82"/>
      <c r="T66" s="82"/>
      <c r="U66" s="82"/>
      <c r="V66" s="83"/>
      <c r="W66" s="81"/>
      <c r="X66" s="82"/>
      <c r="Y66" s="82"/>
      <c r="Z66" s="82"/>
      <c r="AA66" s="82"/>
      <c r="AB66" s="82"/>
      <c r="AC66" s="231"/>
      <c r="AD66" s="231"/>
      <c r="AE66" s="231"/>
      <c r="AF66" s="231"/>
      <c r="AG66" s="231"/>
      <c r="AH66" s="50"/>
    </row>
    <row r="67" spans="1:34" s="126" customFormat="1" ht="53.25" customHeight="1" x14ac:dyDescent="0.2">
      <c r="A67" s="117" t="str">
        <f>'3η ΦΑΣΗ ΠΑΡΑΚΟΛ.'!B22</f>
        <v>ΠΡΟΜΗΘΕΙΑ ΚΙΝΗΤΟΥ ΕΞΟΠΛΙΣΜΟΥ ΚΤΙΡΙΟΥ ΒΙΒΛΙΟΘΗΚΗΣ - ΠΡΟΜΗΘΕΙΑ ΤΩΝ ΕΙΔΩΝ ΤΩΝ
ΚΑΤΗΓΟΡΙΩΝ 2 &amp; 3</v>
      </c>
      <c r="B67" s="118"/>
      <c r="C67" s="118"/>
      <c r="D67" s="116">
        <f>SUM(D68:D71)</f>
        <v>29793.06</v>
      </c>
      <c r="E67" s="116">
        <f>D67</f>
        <v>29793.06</v>
      </c>
      <c r="F67" s="118"/>
      <c r="G67" s="118"/>
      <c r="H67" s="116">
        <f>SUM(H68:H71)</f>
        <v>0</v>
      </c>
      <c r="I67" s="119">
        <f>H67</f>
        <v>0</v>
      </c>
      <c r="J67" s="120"/>
      <c r="K67" s="119"/>
      <c r="L67" s="121">
        <f>SUM(L68:L71)</f>
        <v>0</v>
      </c>
      <c r="M67" s="122">
        <f>L67</f>
        <v>0</v>
      </c>
      <c r="N67" s="123"/>
      <c r="O67" s="124"/>
      <c r="P67" s="119">
        <f>SUM(P68:P71)</f>
        <v>0</v>
      </c>
      <c r="Q67" s="119">
        <f>P67</f>
        <v>0</v>
      </c>
      <c r="R67" s="119"/>
      <c r="S67" s="119"/>
      <c r="T67" s="119">
        <f>SUM(T68:T71)</f>
        <v>0</v>
      </c>
      <c r="U67" s="119">
        <f>T67</f>
        <v>0</v>
      </c>
      <c r="V67" s="120"/>
      <c r="W67" s="124"/>
      <c r="X67" s="119">
        <f>SUM(X68:X71)</f>
        <v>0</v>
      </c>
      <c r="Y67" s="119">
        <f>X67</f>
        <v>0</v>
      </c>
      <c r="Z67" s="119"/>
      <c r="AA67" s="119"/>
      <c r="AB67" s="119"/>
      <c r="AC67" s="224"/>
      <c r="AD67" s="224"/>
      <c r="AE67" s="224"/>
      <c r="AF67" s="224"/>
      <c r="AG67" s="224"/>
      <c r="AH67" s="125">
        <f>E67+I67+M67+Q67+U67+Y67+AC67+AG67</f>
        <v>29793.06</v>
      </c>
    </row>
    <row r="68" spans="1:34" ht="12.75" customHeight="1" x14ac:dyDescent="0.2">
      <c r="A68" s="49"/>
      <c r="B68" s="48"/>
      <c r="C68" s="48"/>
      <c r="D68" s="48">
        <v>29793.06</v>
      </c>
      <c r="E68" s="48"/>
      <c r="F68" s="48"/>
      <c r="G68" s="48"/>
      <c r="H68" s="33"/>
      <c r="I68" s="33"/>
      <c r="J68" s="40"/>
      <c r="K68" s="33"/>
      <c r="L68" s="33"/>
      <c r="M68" s="42"/>
      <c r="N68" s="31"/>
      <c r="O68" s="38"/>
      <c r="P68" s="44"/>
      <c r="Q68" s="44"/>
      <c r="R68" s="44"/>
      <c r="S68" s="44"/>
      <c r="T68" s="44"/>
      <c r="U68" s="44"/>
      <c r="V68" s="43"/>
      <c r="W68" s="38"/>
      <c r="X68" s="44"/>
      <c r="Y68" s="44"/>
      <c r="Z68" s="44"/>
      <c r="AA68" s="44"/>
      <c r="AB68" s="44"/>
      <c r="AC68" s="225"/>
      <c r="AD68" s="225"/>
      <c r="AE68" s="225"/>
      <c r="AF68" s="225"/>
      <c r="AG68" s="225"/>
      <c r="AH68" s="50"/>
    </row>
    <row r="69" spans="1:34" ht="12.75" customHeight="1" x14ac:dyDescent="0.2">
      <c r="A69" s="49"/>
      <c r="B69" s="48"/>
      <c r="C69" s="48"/>
      <c r="D69" s="48"/>
      <c r="E69" s="48"/>
      <c r="F69" s="48"/>
      <c r="G69" s="48"/>
      <c r="H69" s="33"/>
      <c r="I69" s="33"/>
      <c r="J69" s="40"/>
      <c r="K69" s="33"/>
      <c r="L69" s="33"/>
      <c r="M69" s="42"/>
      <c r="N69" s="31"/>
      <c r="O69" s="38"/>
      <c r="P69" s="44"/>
      <c r="Q69" s="44"/>
      <c r="R69" s="44"/>
      <c r="S69" s="44"/>
      <c r="T69" s="44"/>
      <c r="U69" s="44"/>
      <c r="V69" s="43"/>
      <c r="W69" s="38"/>
      <c r="X69" s="44"/>
      <c r="Y69" s="44"/>
      <c r="Z69" s="44"/>
      <c r="AA69" s="44"/>
      <c r="AB69" s="44"/>
      <c r="AC69" s="225"/>
      <c r="AD69" s="225"/>
      <c r="AE69" s="225"/>
      <c r="AF69" s="225"/>
      <c r="AG69" s="225"/>
      <c r="AH69" s="50"/>
    </row>
    <row r="70" spans="1:34" ht="12.75" customHeight="1" x14ac:dyDescent="0.2">
      <c r="A70" s="49"/>
      <c r="B70" s="48"/>
      <c r="C70" s="48"/>
      <c r="D70" s="48"/>
      <c r="E70" s="48"/>
      <c r="F70" s="48"/>
      <c r="G70" s="48"/>
      <c r="H70" s="33"/>
      <c r="I70" s="33"/>
      <c r="J70" s="40"/>
      <c r="K70" s="33"/>
      <c r="L70" s="33"/>
      <c r="M70" s="42"/>
      <c r="N70" s="31"/>
      <c r="O70" s="38"/>
      <c r="P70" s="44"/>
      <c r="Q70" s="44"/>
      <c r="R70" s="44"/>
      <c r="S70" s="44"/>
      <c r="T70" s="44"/>
      <c r="U70" s="44"/>
      <c r="V70" s="43"/>
      <c r="W70" s="38"/>
      <c r="X70" s="44"/>
      <c r="Y70" s="44"/>
      <c r="Z70" s="44"/>
      <c r="AA70" s="44"/>
      <c r="AB70" s="44"/>
      <c r="AC70" s="225"/>
      <c r="AD70" s="225"/>
      <c r="AE70" s="225"/>
      <c r="AF70" s="225"/>
      <c r="AG70" s="225"/>
      <c r="AH70" s="50"/>
    </row>
    <row r="71" spans="1:34" ht="35.25" customHeight="1" x14ac:dyDescent="0.2">
      <c r="A71" s="84"/>
      <c r="B71" s="48"/>
      <c r="C71" s="48"/>
      <c r="D71" s="48"/>
      <c r="E71" s="48"/>
      <c r="F71" s="48"/>
      <c r="G71" s="48"/>
      <c r="H71" s="33"/>
      <c r="I71" s="33"/>
      <c r="J71" s="40"/>
      <c r="K71" s="33"/>
      <c r="L71" s="33"/>
      <c r="M71" s="42"/>
      <c r="N71" s="31"/>
      <c r="O71" s="38"/>
      <c r="P71" s="44"/>
      <c r="Q71" s="44"/>
      <c r="R71" s="43"/>
      <c r="S71" s="38"/>
      <c r="T71" s="44"/>
      <c r="U71" s="44"/>
      <c r="V71" s="43"/>
      <c r="W71" s="38"/>
      <c r="X71" s="44"/>
      <c r="Y71" s="44"/>
      <c r="Z71" s="44"/>
      <c r="AA71" s="44"/>
      <c r="AB71" s="44"/>
      <c r="AC71" s="225"/>
      <c r="AD71" s="225"/>
      <c r="AE71" s="225"/>
      <c r="AF71" s="225"/>
      <c r="AG71" s="225"/>
      <c r="AH71" s="30"/>
    </row>
    <row r="72" spans="1:34" s="126" customFormat="1" ht="75" customHeight="1" x14ac:dyDescent="0.2">
      <c r="A72" s="117" t="str">
        <f>'3η ΦΑΣΗ ΠΑΡΑΚΟΛ.'!B23</f>
        <v xml:space="preserve">ΠΡΟΜΗΘΕΙΑ ΚΙΝΗΤΟΥ ΕΞΟΠΛΙΣΜΟΥ ΚΤΙΡΙΟΥ ΒΙΒΛΙΟΘΗΚΗΣ - ΠΡΟΜΗΘΕΙΑ ΛΟΙΠΑ ΕΠΙΠΛΑ.
ΠΑΡΑΛΑΒΗ ΚΑΙ ΤΟΠΟΘΕΤΗΣΗ-ΕΓΚΑΤΑΣΤΑΣΗ ΤΗΣ ΠΡΟΜΗΘΕΙΑΣ ΓΙΑ ΤΗΝ ΛΕΙΤΟΥΡΓΙΑ ΤΗΣ ΒΙΒΛΙΟΘΗΚΗΣ
</v>
      </c>
      <c r="B72" s="118"/>
      <c r="C72" s="118"/>
      <c r="D72" s="116">
        <f>SUM(D73:D75)</f>
        <v>0</v>
      </c>
      <c r="E72" s="116">
        <f>D72</f>
        <v>0</v>
      </c>
      <c r="F72" s="118"/>
      <c r="G72" s="118"/>
      <c r="H72" s="116">
        <f>SUM(H73:H75)</f>
        <v>0</v>
      </c>
      <c r="I72" s="119">
        <f>H72</f>
        <v>0</v>
      </c>
      <c r="J72" s="120"/>
      <c r="K72" s="119"/>
      <c r="L72" s="121">
        <f>SUM(L73:L75)</f>
        <v>0</v>
      </c>
      <c r="M72" s="122">
        <f>L72</f>
        <v>0</v>
      </c>
      <c r="N72" s="123"/>
      <c r="O72" s="124"/>
      <c r="P72" s="119">
        <f>SUM(P73:P75)</f>
        <v>10951.23</v>
      </c>
      <c r="Q72" s="119">
        <f>P72</f>
        <v>10951.23</v>
      </c>
      <c r="R72" s="119"/>
      <c r="S72" s="119"/>
      <c r="T72" s="119">
        <f>SUM(T73:T75)</f>
        <v>0</v>
      </c>
      <c r="U72" s="119">
        <f>T72</f>
        <v>0</v>
      </c>
      <c r="V72" s="120"/>
      <c r="W72" s="124"/>
      <c r="X72" s="119">
        <f>SUM(X73:X75)</f>
        <v>0</v>
      </c>
      <c r="Y72" s="119">
        <f>X72</f>
        <v>0</v>
      </c>
      <c r="Z72" s="119"/>
      <c r="AA72" s="119"/>
      <c r="AB72" s="119"/>
      <c r="AC72" s="224"/>
      <c r="AD72" s="224"/>
      <c r="AE72" s="224"/>
      <c r="AF72" s="224"/>
      <c r="AG72" s="224"/>
      <c r="AH72" s="125">
        <f>E72+I72+M72+Q72+U72+Y72+AC72+AG72</f>
        <v>10951.23</v>
      </c>
    </row>
    <row r="73" spans="1:34" s="151" customFormat="1" ht="53.25" customHeight="1" x14ac:dyDescent="0.2">
      <c r="A73" s="47"/>
      <c r="B73" s="142"/>
      <c r="C73" s="142"/>
      <c r="D73" s="143"/>
      <c r="E73" s="143"/>
      <c r="F73" s="142"/>
      <c r="G73" s="142"/>
      <c r="H73" s="143"/>
      <c r="I73" s="144"/>
      <c r="J73" s="145"/>
      <c r="K73" s="144"/>
      <c r="L73" s="146"/>
      <c r="M73" s="147"/>
      <c r="N73" s="148">
        <v>43557</v>
      </c>
      <c r="O73" s="149" t="s">
        <v>322</v>
      </c>
      <c r="P73" s="144">
        <v>10587.42</v>
      </c>
      <c r="Q73" s="144"/>
      <c r="R73" s="144"/>
      <c r="S73" s="144"/>
      <c r="T73" s="144"/>
      <c r="U73" s="144"/>
      <c r="V73" s="145"/>
      <c r="W73" s="149"/>
      <c r="X73" s="144"/>
      <c r="Y73" s="144"/>
      <c r="Z73" s="144"/>
      <c r="AA73" s="144"/>
      <c r="AB73" s="144"/>
      <c r="AC73" s="232"/>
      <c r="AD73" s="232"/>
      <c r="AE73" s="232"/>
      <c r="AF73" s="232"/>
      <c r="AG73" s="232"/>
      <c r="AH73" s="150"/>
    </row>
    <row r="74" spans="1:34" s="151" customFormat="1" ht="53.25" customHeight="1" x14ac:dyDescent="0.2">
      <c r="A74" s="47"/>
      <c r="B74" s="142"/>
      <c r="C74" s="142"/>
      <c r="D74" s="143"/>
      <c r="E74" s="143"/>
      <c r="F74" s="142"/>
      <c r="G74" s="142"/>
      <c r="H74" s="143"/>
      <c r="I74" s="144"/>
      <c r="J74" s="145"/>
      <c r="K74" s="144"/>
      <c r="L74" s="146"/>
      <c r="M74" s="147"/>
      <c r="N74" s="148">
        <v>43595</v>
      </c>
      <c r="O74" s="149" t="s">
        <v>345</v>
      </c>
      <c r="P74" s="144">
        <f>0.17+0.02+0.17+0.02+4.65+0.65+4.65+0.65+309.44+43.39</f>
        <v>363.81</v>
      </c>
      <c r="Q74" s="144"/>
      <c r="R74" s="144"/>
      <c r="S74" s="144"/>
      <c r="T74" s="144"/>
      <c r="U74" s="144"/>
      <c r="V74" s="145"/>
      <c r="W74" s="149"/>
      <c r="X74" s="144"/>
      <c r="Y74" s="144"/>
      <c r="Z74" s="144"/>
      <c r="AA74" s="144"/>
      <c r="AB74" s="144"/>
      <c r="AC74" s="232"/>
      <c r="AD74" s="232"/>
      <c r="AE74" s="232"/>
      <c r="AF74" s="232"/>
      <c r="AG74" s="232"/>
      <c r="AH74" s="150"/>
    </row>
    <row r="75" spans="1:34" s="151" customFormat="1" ht="53.25" customHeight="1" x14ac:dyDescent="0.2">
      <c r="A75" s="47"/>
      <c r="B75" s="142"/>
      <c r="C75" s="142"/>
      <c r="D75" s="143"/>
      <c r="E75" s="143"/>
      <c r="F75" s="142"/>
      <c r="G75" s="142"/>
      <c r="H75" s="143"/>
      <c r="I75" s="144"/>
      <c r="J75" s="145"/>
      <c r="K75" s="144"/>
      <c r="L75" s="146"/>
      <c r="M75" s="147"/>
      <c r="N75" s="148"/>
      <c r="O75" s="149"/>
      <c r="P75" s="144"/>
      <c r="Q75" s="144"/>
      <c r="R75" s="144"/>
      <c r="S75" s="144"/>
      <c r="T75" s="144"/>
      <c r="U75" s="144"/>
      <c r="V75" s="145"/>
      <c r="W75" s="149"/>
      <c r="X75" s="144"/>
      <c r="Y75" s="144"/>
      <c r="Z75" s="144"/>
      <c r="AA75" s="144"/>
      <c r="AB75" s="144"/>
      <c r="AC75" s="232"/>
      <c r="AD75" s="232"/>
      <c r="AE75" s="232"/>
      <c r="AF75" s="232"/>
      <c r="AG75" s="232"/>
      <c r="AH75" s="150"/>
    </row>
    <row r="76" spans="1:34" s="126" customFormat="1" ht="53.25" customHeight="1" x14ac:dyDescent="0.2">
      <c r="A76" s="117" t="str">
        <f>'3η ΦΑΣΗ ΠΑΡΑΚΟΛ.'!B24</f>
        <v>ΠΑΡΑΓΩΓΗ ΚΑΙ ΤΟΠΟΘΕΤΗΣΗ ΕΚΘΕΣΙΑΚΟΥ ΠΕΡΙΕΧΟΜΕΝΟΥ</v>
      </c>
      <c r="B76" s="118"/>
      <c r="C76" s="118"/>
      <c r="D76" s="116">
        <f>SUM(D77:D79)</f>
        <v>0</v>
      </c>
      <c r="E76" s="116">
        <f>D76</f>
        <v>0</v>
      </c>
      <c r="F76" s="118"/>
      <c r="G76" s="118"/>
      <c r="H76" s="116">
        <f>SUM(H77:H79)</f>
        <v>0</v>
      </c>
      <c r="I76" s="119">
        <f>H76</f>
        <v>0</v>
      </c>
      <c r="J76" s="120"/>
      <c r="K76" s="119"/>
      <c r="L76" s="121">
        <f>SUM(L77:L79)</f>
        <v>0</v>
      </c>
      <c r="M76" s="122">
        <f>L76</f>
        <v>0</v>
      </c>
      <c r="N76" s="123"/>
      <c r="O76" s="124"/>
      <c r="P76" s="119">
        <f>SUM(P77:P79)</f>
        <v>0</v>
      </c>
      <c r="Q76" s="119">
        <f>P76</f>
        <v>0</v>
      </c>
      <c r="R76" s="119"/>
      <c r="S76" s="119"/>
      <c r="T76" s="119">
        <f>SUM(T77:T79)</f>
        <v>0</v>
      </c>
      <c r="U76" s="119">
        <f>T76</f>
        <v>0</v>
      </c>
      <c r="V76" s="120"/>
      <c r="W76" s="124"/>
      <c r="X76" s="119">
        <f>SUM(X77:X79)</f>
        <v>0</v>
      </c>
      <c r="Y76" s="119">
        <f>X76</f>
        <v>0</v>
      </c>
      <c r="Z76" s="119"/>
      <c r="AA76" s="119"/>
      <c r="AB76" s="119"/>
      <c r="AC76" s="224"/>
      <c r="AD76" s="224"/>
      <c r="AE76" s="224"/>
      <c r="AF76" s="224"/>
      <c r="AG76" s="224"/>
      <c r="AH76" s="125">
        <f>E76+I76+M76+Q76+U76+Y76+AC76+AG76</f>
        <v>0</v>
      </c>
    </row>
    <row r="77" spans="1:34" s="151" customFormat="1" ht="53.25" customHeight="1" x14ac:dyDescent="0.2">
      <c r="A77" s="47"/>
      <c r="B77" s="142"/>
      <c r="C77" s="142"/>
      <c r="D77" s="143"/>
      <c r="E77" s="143"/>
      <c r="F77" s="142"/>
      <c r="G77" s="142"/>
      <c r="H77" s="143"/>
      <c r="I77" s="144"/>
      <c r="J77" s="145"/>
      <c r="K77" s="144"/>
      <c r="L77" s="146"/>
      <c r="M77" s="147"/>
      <c r="N77" s="148"/>
      <c r="O77" s="149"/>
      <c r="P77" s="144"/>
      <c r="Q77" s="144"/>
      <c r="R77" s="144"/>
      <c r="S77" s="144"/>
      <c r="T77" s="144"/>
      <c r="U77" s="144"/>
      <c r="V77" s="145"/>
      <c r="W77" s="149"/>
      <c r="X77" s="144"/>
      <c r="Y77" s="144"/>
      <c r="Z77" s="144"/>
      <c r="AA77" s="144"/>
      <c r="AB77" s="144"/>
      <c r="AC77" s="232"/>
      <c r="AD77" s="232"/>
      <c r="AE77" s="232"/>
      <c r="AF77" s="232"/>
      <c r="AG77" s="232"/>
      <c r="AH77" s="150"/>
    </row>
    <row r="78" spans="1:34" s="151" customFormat="1" ht="53.25" customHeight="1" x14ac:dyDescent="0.2">
      <c r="A78" s="47"/>
      <c r="B78" s="142"/>
      <c r="C78" s="142"/>
      <c r="D78" s="143"/>
      <c r="E78" s="143"/>
      <c r="F78" s="142"/>
      <c r="G78" s="142"/>
      <c r="H78" s="143"/>
      <c r="I78" s="144"/>
      <c r="J78" s="145"/>
      <c r="K78" s="144"/>
      <c r="L78" s="146"/>
      <c r="M78" s="147"/>
      <c r="N78" s="148"/>
      <c r="O78" s="149"/>
      <c r="P78" s="144"/>
      <c r="Q78" s="144"/>
      <c r="R78" s="144"/>
      <c r="S78" s="144"/>
      <c r="T78" s="144"/>
      <c r="U78" s="144"/>
      <c r="V78" s="145"/>
      <c r="W78" s="149"/>
      <c r="X78" s="144"/>
      <c r="Y78" s="144"/>
      <c r="Z78" s="144"/>
      <c r="AA78" s="144"/>
      <c r="AB78" s="144"/>
      <c r="AC78" s="232"/>
      <c r="AD78" s="232"/>
      <c r="AE78" s="232"/>
      <c r="AF78" s="232"/>
      <c r="AG78" s="232"/>
      <c r="AH78" s="150"/>
    </row>
    <row r="79" spans="1:34" s="151" customFormat="1" ht="53.25" customHeight="1" x14ac:dyDescent="0.2">
      <c r="A79" s="47"/>
      <c r="B79" s="142"/>
      <c r="C79" s="142"/>
      <c r="D79" s="143"/>
      <c r="E79" s="143"/>
      <c r="F79" s="142"/>
      <c r="G79" s="142"/>
      <c r="H79" s="143"/>
      <c r="I79" s="144"/>
      <c r="J79" s="145"/>
      <c r="K79" s="144"/>
      <c r="L79" s="146"/>
      <c r="M79" s="147"/>
      <c r="N79" s="148"/>
      <c r="O79" s="149"/>
      <c r="P79" s="144"/>
      <c r="Q79" s="144"/>
      <c r="R79" s="144"/>
      <c r="S79" s="144"/>
      <c r="T79" s="144"/>
      <c r="U79" s="144"/>
      <c r="V79" s="145"/>
      <c r="W79" s="149"/>
      <c r="X79" s="144"/>
      <c r="Y79" s="144"/>
      <c r="Z79" s="144"/>
      <c r="AA79" s="144"/>
      <c r="AB79" s="144"/>
      <c r="AC79" s="232"/>
      <c r="AD79" s="232"/>
      <c r="AE79" s="232"/>
      <c r="AF79" s="232"/>
      <c r="AG79" s="232"/>
      <c r="AH79" s="150"/>
    </row>
    <row r="80" spans="1:34" s="126" customFormat="1" ht="53.25" customHeight="1" x14ac:dyDescent="0.2">
      <c r="A80" s="117" t="str">
        <f>'3η ΦΑΣΗ ΠΑΡΑΚΟΛ.'!B25</f>
        <v>ΠΡΟΜΗΘΕΙΑ ΕΞΟΠΛΙΣΜΟΥ ΚΥΛΙΚΕΙΟΥ ΚΤΙΡΙΟΥ ΒΙΒΛΙΟΘΗΚΗΣ ΚΟΖΑΝΗΣ</v>
      </c>
      <c r="B80" s="118"/>
      <c r="C80" s="118"/>
      <c r="D80" s="116">
        <f>SUM(D81:D83)</f>
        <v>0</v>
      </c>
      <c r="E80" s="116">
        <f>D80</f>
        <v>0</v>
      </c>
      <c r="F80" s="118"/>
      <c r="G80" s="118"/>
      <c r="H80" s="116">
        <f>SUM(H81:H83)</f>
        <v>0</v>
      </c>
      <c r="I80" s="119">
        <f>H80</f>
        <v>0</v>
      </c>
      <c r="J80" s="120"/>
      <c r="K80" s="119"/>
      <c r="L80" s="121">
        <f>SUM(L81:L83)</f>
        <v>0</v>
      </c>
      <c r="M80" s="122">
        <f>L80</f>
        <v>0</v>
      </c>
      <c r="N80" s="123"/>
      <c r="O80" s="124"/>
      <c r="P80" s="119">
        <f>SUM(P81:P83)</f>
        <v>0</v>
      </c>
      <c r="Q80" s="119">
        <f>P80</f>
        <v>0</v>
      </c>
      <c r="R80" s="119"/>
      <c r="S80" s="119"/>
      <c r="T80" s="119">
        <f>SUM(T81:T83)</f>
        <v>0</v>
      </c>
      <c r="U80" s="119">
        <f>T80</f>
        <v>0</v>
      </c>
      <c r="V80" s="120"/>
      <c r="W80" s="124"/>
      <c r="X80" s="119">
        <f>SUM(X81:X83)</f>
        <v>0</v>
      </c>
      <c r="Y80" s="119">
        <f>X80</f>
        <v>0</v>
      </c>
      <c r="Z80" s="119"/>
      <c r="AA80" s="119"/>
      <c r="AB80" s="119"/>
      <c r="AC80" s="224"/>
      <c r="AD80" s="224"/>
      <c r="AE80" s="224"/>
      <c r="AF80" s="224"/>
      <c r="AG80" s="224"/>
      <c r="AH80" s="125">
        <f>E80+I80+M80+Q80+U80+Y80+AC80+AG80</f>
        <v>0</v>
      </c>
    </row>
    <row r="81" spans="1:34" s="151" customFormat="1" ht="53.25" customHeight="1" x14ac:dyDescent="0.2">
      <c r="A81" s="47"/>
      <c r="B81" s="142"/>
      <c r="C81" s="142"/>
      <c r="D81" s="143"/>
      <c r="E81" s="143"/>
      <c r="F81" s="142"/>
      <c r="G81" s="142"/>
      <c r="H81" s="143"/>
      <c r="I81" s="144"/>
      <c r="J81" s="145"/>
      <c r="K81" s="144"/>
      <c r="L81" s="146"/>
      <c r="M81" s="147"/>
      <c r="N81" s="148"/>
      <c r="O81" s="149"/>
      <c r="P81" s="144"/>
      <c r="Q81" s="144"/>
      <c r="R81" s="144"/>
      <c r="S81" s="144"/>
      <c r="T81" s="144"/>
      <c r="U81" s="144"/>
      <c r="V81" s="145"/>
      <c r="W81" s="149"/>
      <c r="X81" s="144"/>
      <c r="Y81" s="144"/>
      <c r="Z81" s="144"/>
      <c r="AA81" s="144"/>
      <c r="AB81" s="144"/>
      <c r="AC81" s="232"/>
      <c r="AD81" s="232"/>
      <c r="AE81" s="232"/>
      <c r="AF81" s="232"/>
      <c r="AG81" s="232"/>
      <c r="AH81" s="150"/>
    </row>
    <row r="82" spans="1:34" s="151" customFormat="1" ht="53.25" customHeight="1" x14ac:dyDescent="0.2">
      <c r="A82" s="47"/>
      <c r="B82" s="142"/>
      <c r="C82" s="142"/>
      <c r="D82" s="143"/>
      <c r="E82" s="143"/>
      <c r="F82" s="142"/>
      <c r="G82" s="142"/>
      <c r="H82" s="143"/>
      <c r="I82" s="144"/>
      <c r="J82" s="145"/>
      <c r="K82" s="144"/>
      <c r="L82" s="146"/>
      <c r="M82" s="147"/>
      <c r="N82" s="148"/>
      <c r="O82" s="149"/>
      <c r="P82" s="144"/>
      <c r="Q82" s="144"/>
      <c r="R82" s="144"/>
      <c r="S82" s="144"/>
      <c r="T82" s="144"/>
      <c r="U82" s="144"/>
      <c r="V82" s="145"/>
      <c r="W82" s="149"/>
      <c r="X82" s="144"/>
      <c r="Y82" s="144"/>
      <c r="Z82" s="144"/>
      <c r="AA82" s="144"/>
      <c r="AB82" s="144"/>
      <c r="AC82" s="232"/>
      <c r="AD82" s="232"/>
      <c r="AE82" s="232"/>
      <c r="AF82" s="232"/>
      <c r="AG82" s="232"/>
      <c r="AH82" s="150"/>
    </row>
    <row r="83" spans="1:34" s="151" customFormat="1" ht="53.25" customHeight="1" x14ac:dyDescent="0.2">
      <c r="A83" s="47"/>
      <c r="B83" s="142"/>
      <c r="C83" s="142"/>
      <c r="D83" s="143"/>
      <c r="E83" s="143"/>
      <c r="F83" s="142"/>
      <c r="G83" s="142"/>
      <c r="H83" s="143"/>
      <c r="I83" s="144"/>
      <c r="J83" s="145"/>
      <c r="K83" s="144"/>
      <c r="L83" s="146"/>
      <c r="M83" s="147"/>
      <c r="N83" s="148"/>
      <c r="O83" s="149"/>
      <c r="P83" s="144"/>
      <c r="Q83" s="144"/>
      <c r="R83" s="144"/>
      <c r="S83" s="144"/>
      <c r="T83" s="144"/>
      <c r="U83" s="144"/>
      <c r="V83" s="145"/>
      <c r="W83" s="149"/>
      <c r="X83" s="144"/>
      <c r="Y83" s="144"/>
      <c r="Z83" s="144"/>
      <c r="AA83" s="144"/>
      <c r="AB83" s="144"/>
      <c r="AC83" s="232"/>
      <c r="AD83" s="232"/>
      <c r="AE83" s="232"/>
      <c r="AF83" s="232"/>
      <c r="AG83" s="232"/>
      <c r="AH83" s="150"/>
    </row>
    <row r="84" spans="1:34" s="126" customFormat="1" ht="53.25" customHeight="1" x14ac:dyDescent="0.2">
      <c r="A84" s="117" t="str">
        <f>'3η ΦΑΣΗ ΠΑΡΑΚΟΛ.'!B26</f>
        <v>ΠΡΟΜΗΘΕΙΑ RFID - ΟΛΟΚΛΗΡΩΜΕΝΟ ΣΥΣΤΗΜΑ ΑΣΦΑΛΕΙΑΣ ΓΙΑ ΤΗ ΛΕΙΤΟΥΡΓΙΚΟΤΗΤΑ ΤΟΥ ΚΤΙΡΙΟΥ ΤΗΣ ΒΙΒΛΙΟΘΗΚΗΣ</v>
      </c>
      <c r="B84" s="118"/>
      <c r="C84" s="118"/>
      <c r="D84" s="116">
        <f>SUM(D85:D87)</f>
        <v>0</v>
      </c>
      <c r="E84" s="116">
        <f>D84</f>
        <v>0</v>
      </c>
      <c r="F84" s="118"/>
      <c r="G84" s="118"/>
      <c r="H84" s="116">
        <f>SUM(H85:H87)</f>
        <v>0</v>
      </c>
      <c r="I84" s="119">
        <f>H84</f>
        <v>0</v>
      </c>
      <c r="J84" s="120"/>
      <c r="K84" s="119"/>
      <c r="L84" s="121">
        <f>SUM(L85:L87)</f>
        <v>0</v>
      </c>
      <c r="M84" s="122">
        <f>L84</f>
        <v>0</v>
      </c>
      <c r="N84" s="123"/>
      <c r="O84" s="124"/>
      <c r="P84" s="119">
        <f>SUM(P85:P87)</f>
        <v>0</v>
      </c>
      <c r="Q84" s="119">
        <f>P84</f>
        <v>0</v>
      </c>
      <c r="R84" s="119"/>
      <c r="S84" s="119"/>
      <c r="T84" s="119">
        <f>SUM(T85:T87)</f>
        <v>83674.100000000006</v>
      </c>
      <c r="U84" s="119">
        <f>T84</f>
        <v>83674.100000000006</v>
      </c>
      <c r="V84" s="120"/>
      <c r="W84" s="124"/>
      <c r="X84" s="119">
        <f>SUM(X85:X87)</f>
        <v>0</v>
      </c>
      <c r="Y84" s="119">
        <f>X84</f>
        <v>0</v>
      </c>
      <c r="Z84" s="119"/>
      <c r="AA84" s="119"/>
      <c r="AB84" s="119"/>
      <c r="AC84" s="224"/>
      <c r="AD84" s="224"/>
      <c r="AE84" s="224"/>
      <c r="AF84" s="224"/>
      <c r="AG84" s="224"/>
      <c r="AH84" s="125">
        <f>E84+I84+M84+Q84+U84+Y84+AC84+AG84</f>
        <v>83674.100000000006</v>
      </c>
    </row>
    <row r="85" spans="1:34" s="151" customFormat="1" ht="53.25" customHeight="1" x14ac:dyDescent="0.2">
      <c r="A85" s="47"/>
      <c r="B85" s="142"/>
      <c r="C85" s="142"/>
      <c r="D85" s="143"/>
      <c r="E85" s="143"/>
      <c r="F85" s="142"/>
      <c r="G85" s="142"/>
      <c r="H85" s="143"/>
      <c r="I85" s="144"/>
      <c r="J85" s="145"/>
      <c r="K85" s="144"/>
      <c r="L85" s="146"/>
      <c r="M85" s="147"/>
      <c r="N85" s="148"/>
      <c r="O85" s="149"/>
      <c r="P85" s="144"/>
      <c r="Q85" s="144"/>
      <c r="R85" s="148">
        <v>43908</v>
      </c>
      <c r="S85" s="144" t="s">
        <v>472</v>
      </c>
      <c r="T85" s="144">
        <v>80887.25</v>
      </c>
      <c r="U85" s="144"/>
      <c r="V85" s="145"/>
      <c r="W85" s="149"/>
      <c r="X85" s="144"/>
      <c r="Y85" s="144"/>
      <c r="Z85" s="144"/>
      <c r="AA85" s="144"/>
      <c r="AB85" s="144"/>
      <c r="AC85" s="232"/>
      <c r="AD85" s="232"/>
      <c r="AE85" s="232"/>
      <c r="AF85" s="232"/>
      <c r="AG85" s="232"/>
      <c r="AH85" s="150"/>
    </row>
    <row r="86" spans="1:34" s="151" customFormat="1" ht="53.25" customHeight="1" x14ac:dyDescent="0.2">
      <c r="A86" s="47"/>
      <c r="B86" s="142"/>
      <c r="C86" s="142"/>
      <c r="D86" s="143"/>
      <c r="E86" s="143"/>
      <c r="F86" s="142"/>
      <c r="G86" s="142"/>
      <c r="H86" s="143"/>
      <c r="I86" s="144"/>
      <c r="J86" s="145"/>
      <c r="K86" s="144"/>
      <c r="L86" s="146"/>
      <c r="M86" s="147"/>
      <c r="N86" s="148"/>
      <c r="O86" s="149"/>
      <c r="P86" s="144"/>
      <c r="Q86" s="144"/>
      <c r="R86" s="148">
        <v>43948</v>
      </c>
      <c r="S86" s="144" t="s">
        <v>499</v>
      </c>
      <c r="T86" s="144">
        <f>47.24+1.7+40.49+1.46+2695.96</f>
        <v>2786.85</v>
      </c>
      <c r="U86" s="144"/>
      <c r="V86" s="145"/>
      <c r="W86" s="149"/>
      <c r="X86" s="144"/>
      <c r="Y86" s="144"/>
      <c r="Z86" s="144"/>
      <c r="AA86" s="144"/>
      <c r="AB86" s="144"/>
      <c r="AC86" s="232"/>
      <c r="AD86" s="232"/>
      <c r="AE86" s="232"/>
      <c r="AF86" s="232"/>
      <c r="AG86" s="232"/>
      <c r="AH86" s="150"/>
    </row>
    <row r="87" spans="1:34" s="151" customFormat="1" ht="53.25" customHeight="1" x14ac:dyDescent="0.2">
      <c r="A87" s="47"/>
      <c r="B87" s="142"/>
      <c r="C87" s="142"/>
      <c r="D87" s="143"/>
      <c r="E87" s="143"/>
      <c r="F87" s="142"/>
      <c r="G87" s="142"/>
      <c r="H87" s="143"/>
      <c r="I87" s="144"/>
      <c r="J87" s="145"/>
      <c r="K87" s="144"/>
      <c r="L87" s="146"/>
      <c r="M87" s="147"/>
      <c r="N87" s="148"/>
      <c r="O87" s="149"/>
      <c r="P87" s="144"/>
      <c r="Q87" s="144"/>
      <c r="R87" s="144"/>
      <c r="S87" s="144"/>
      <c r="T87" s="144"/>
      <c r="U87" s="144"/>
      <c r="V87" s="145"/>
      <c r="W87" s="149"/>
      <c r="X87" s="144"/>
      <c r="Y87" s="144"/>
      <c r="Z87" s="144"/>
      <c r="AA87" s="144"/>
      <c r="AB87" s="144"/>
      <c r="AC87" s="232"/>
      <c r="AD87" s="232"/>
      <c r="AE87" s="232"/>
      <c r="AF87" s="232"/>
      <c r="AG87" s="232"/>
      <c r="AH87" s="150"/>
    </row>
    <row r="88" spans="1:34" s="126" customFormat="1" ht="53.25" customHeight="1" x14ac:dyDescent="0.2">
      <c r="A88" s="117" t="str">
        <f>'3η ΦΑΣΗ ΠΑΡΑΚΟΛ.'!B27</f>
        <v>ΠΡΟΜΗΘΕΙΑ ΗΛΕΚΤΡΟΝΙΚΟΥ ΕΞΟΠΛΙΣΜΟΥ ΒΙΒΛΙΟΘΗΚΗΣ</v>
      </c>
      <c r="B88" s="118"/>
      <c r="C88" s="118"/>
      <c r="D88" s="116">
        <f>SUM(D89:D91)</f>
        <v>0</v>
      </c>
      <c r="E88" s="116">
        <f>D88</f>
        <v>0</v>
      </c>
      <c r="F88" s="118"/>
      <c r="G88" s="118"/>
      <c r="H88" s="116">
        <f>SUM(H89:H91)</f>
        <v>0</v>
      </c>
      <c r="I88" s="119">
        <f>H88</f>
        <v>0</v>
      </c>
      <c r="J88" s="120"/>
      <c r="K88" s="119"/>
      <c r="L88" s="121">
        <f>SUM(L89:L91)</f>
        <v>0</v>
      </c>
      <c r="M88" s="122">
        <f>L88</f>
        <v>0</v>
      </c>
      <c r="N88" s="123"/>
      <c r="O88" s="124"/>
      <c r="P88" s="119">
        <f>SUM(P89:P91)</f>
        <v>0</v>
      </c>
      <c r="Q88" s="119">
        <f>P88</f>
        <v>0</v>
      </c>
      <c r="R88" s="119"/>
      <c r="S88" s="119"/>
      <c r="T88" s="119">
        <f>SUM(T89:T91)</f>
        <v>67814.570000000007</v>
      </c>
      <c r="U88" s="119">
        <f>T88</f>
        <v>67814.570000000007</v>
      </c>
      <c r="V88" s="120"/>
      <c r="W88" s="124"/>
      <c r="X88" s="119">
        <f>SUM(X89:X91)</f>
        <v>0</v>
      </c>
      <c r="Y88" s="119">
        <f>X88</f>
        <v>0</v>
      </c>
      <c r="Z88" s="119"/>
      <c r="AA88" s="119"/>
      <c r="AB88" s="119"/>
      <c r="AC88" s="224"/>
      <c r="AD88" s="224"/>
      <c r="AE88" s="224"/>
      <c r="AF88" s="224"/>
      <c r="AG88" s="224"/>
      <c r="AH88" s="125">
        <f>E88+I88+M88+Q88+U88+Y88+AC88+AG88</f>
        <v>67814.570000000007</v>
      </c>
    </row>
    <row r="89" spans="1:34" s="151" customFormat="1" ht="53.25" customHeight="1" x14ac:dyDescent="0.2">
      <c r="A89" s="47"/>
      <c r="B89" s="142"/>
      <c r="C89" s="142"/>
      <c r="D89" s="143"/>
      <c r="E89" s="143"/>
      <c r="F89" s="142"/>
      <c r="G89" s="142"/>
      <c r="H89" s="143"/>
      <c r="I89" s="144"/>
      <c r="J89" s="145"/>
      <c r="K89" s="144"/>
      <c r="L89" s="146"/>
      <c r="M89" s="147"/>
      <c r="N89" s="148"/>
      <c r="O89" s="149"/>
      <c r="P89" s="144"/>
      <c r="Q89" s="144"/>
      <c r="R89" s="148">
        <v>43936</v>
      </c>
      <c r="S89" s="144" t="s">
        <v>496</v>
      </c>
      <c r="T89" s="144">
        <v>65556.3</v>
      </c>
      <c r="U89" s="144"/>
      <c r="V89" s="145"/>
      <c r="W89" s="149"/>
      <c r="X89" s="144"/>
      <c r="Y89" s="144"/>
      <c r="Z89" s="144"/>
      <c r="AA89" s="144"/>
      <c r="AB89" s="144"/>
      <c r="AC89" s="232"/>
      <c r="AD89" s="232"/>
      <c r="AE89" s="232"/>
      <c r="AF89" s="232"/>
      <c r="AG89" s="232"/>
      <c r="AH89" s="150"/>
    </row>
    <row r="90" spans="1:34" s="151" customFormat="1" ht="53.25" customHeight="1" x14ac:dyDescent="0.2">
      <c r="A90" s="47"/>
      <c r="B90" s="142"/>
      <c r="C90" s="142"/>
      <c r="D90" s="143"/>
      <c r="E90" s="143"/>
      <c r="F90" s="142"/>
      <c r="G90" s="142"/>
      <c r="H90" s="143"/>
      <c r="I90" s="144"/>
      <c r="J90" s="145"/>
      <c r="K90" s="144"/>
      <c r="L90" s="146"/>
      <c r="M90" s="147"/>
      <c r="N90" s="148"/>
      <c r="O90" s="149"/>
      <c r="P90" s="144"/>
      <c r="Q90" s="144"/>
      <c r="R90" s="148">
        <v>43973</v>
      </c>
      <c r="S90" s="151" t="s">
        <v>515</v>
      </c>
      <c r="T90" s="151">
        <f>1.18+32.81+1.38+38.28+2184.62</f>
        <v>2258.27</v>
      </c>
      <c r="U90" s="144"/>
      <c r="V90" s="145"/>
      <c r="W90" s="149"/>
      <c r="X90" s="144"/>
      <c r="Y90" s="144"/>
      <c r="Z90" s="144"/>
      <c r="AA90" s="144"/>
      <c r="AB90" s="144"/>
      <c r="AC90" s="232"/>
      <c r="AD90" s="232"/>
      <c r="AE90" s="232"/>
      <c r="AF90" s="232"/>
      <c r="AG90" s="232"/>
      <c r="AH90" s="150"/>
    </row>
    <row r="91" spans="1:34" s="151" customFormat="1" ht="53.25" customHeight="1" x14ac:dyDescent="0.2">
      <c r="A91" s="47"/>
      <c r="B91" s="142"/>
      <c r="C91" s="142"/>
      <c r="D91" s="143"/>
      <c r="E91" s="143"/>
      <c r="F91" s="142"/>
      <c r="G91" s="142"/>
      <c r="H91" s="143"/>
      <c r="I91" s="144"/>
      <c r="J91" s="145"/>
      <c r="K91" s="144"/>
      <c r="L91" s="146"/>
      <c r="M91" s="147"/>
      <c r="N91" s="148"/>
      <c r="O91" s="149"/>
      <c r="P91" s="144"/>
      <c r="Q91" s="144"/>
      <c r="R91" s="144"/>
      <c r="S91" s="144"/>
      <c r="T91" s="144"/>
      <c r="U91" s="144"/>
      <c r="V91" s="145"/>
      <c r="W91" s="149"/>
      <c r="X91" s="144"/>
      <c r="Y91" s="144"/>
      <c r="Z91" s="144"/>
      <c r="AA91" s="144"/>
      <c r="AB91" s="144"/>
      <c r="AC91" s="232"/>
      <c r="AD91" s="232"/>
      <c r="AE91" s="232"/>
      <c r="AF91" s="232"/>
      <c r="AG91" s="232"/>
      <c r="AH91" s="150"/>
    </row>
    <row r="92" spans="1:34" s="151" customFormat="1" ht="53.25" customHeight="1" x14ac:dyDescent="0.2">
      <c r="A92" s="47"/>
      <c r="B92" s="142"/>
      <c r="C92" s="142"/>
      <c r="D92" s="143"/>
      <c r="E92" s="143"/>
      <c r="F92" s="142"/>
      <c r="G92" s="142"/>
      <c r="H92" s="143"/>
      <c r="I92" s="144"/>
      <c r="J92" s="145"/>
      <c r="K92" s="144"/>
      <c r="L92" s="146"/>
      <c r="M92" s="147"/>
      <c r="N92" s="148"/>
      <c r="O92" s="149"/>
      <c r="P92" s="144"/>
      <c r="Q92" s="144"/>
      <c r="R92" s="144"/>
      <c r="S92" s="144"/>
      <c r="T92" s="144"/>
      <c r="U92" s="144"/>
      <c r="V92" s="145"/>
      <c r="W92" s="149"/>
      <c r="X92" s="144"/>
      <c r="Y92" s="144"/>
      <c r="Z92" s="144"/>
      <c r="AA92" s="144"/>
      <c r="AB92" s="144"/>
      <c r="AC92" s="232"/>
      <c r="AD92" s="232"/>
      <c r="AE92" s="232"/>
      <c r="AF92" s="232"/>
      <c r="AG92" s="232"/>
      <c r="AH92" s="150"/>
    </row>
    <row r="93" spans="1:34" s="151" customFormat="1" ht="53.25" customHeight="1" x14ac:dyDescent="0.2">
      <c r="A93" s="47"/>
      <c r="B93" s="142"/>
      <c r="C93" s="142"/>
      <c r="D93" s="143"/>
      <c r="E93" s="143"/>
      <c r="F93" s="142"/>
      <c r="G93" s="142"/>
      <c r="H93" s="143"/>
      <c r="I93" s="144"/>
      <c r="J93" s="145"/>
      <c r="K93" s="144"/>
      <c r="L93" s="146"/>
      <c r="M93" s="147"/>
      <c r="N93" s="148"/>
      <c r="O93" s="149"/>
      <c r="P93" s="144"/>
      <c r="Q93" s="144"/>
      <c r="R93" s="144"/>
      <c r="S93" s="144"/>
      <c r="T93" s="144"/>
      <c r="U93" s="144"/>
      <c r="V93" s="145"/>
      <c r="W93" s="149"/>
      <c r="X93" s="144"/>
      <c r="Y93" s="144"/>
      <c r="Z93" s="144"/>
      <c r="AA93" s="144"/>
      <c r="AB93" s="144"/>
      <c r="AC93" s="232"/>
      <c r="AD93" s="232"/>
      <c r="AE93" s="232"/>
      <c r="AF93" s="232"/>
      <c r="AG93" s="232"/>
      <c r="AH93" s="150"/>
    </row>
    <row r="94" spans="1:34" s="126" customFormat="1" ht="53.25" customHeight="1" x14ac:dyDescent="0.2">
      <c r="A94" s="117" t="str">
        <f>'3η ΦΑΣΗ ΠΑΡΑΚΟΛ.'!B28</f>
        <v>ΠΡΟΜΗΘΕΙΑ ΣΥΣΤΗΜΑΤΩΝ ΠΡΟΒΟΛΗΣ ΚΑΙ ΜΙΚΡΟΦΩΝΙΚΗΣ ΒΙΒΛΙΟΘΗΚΗΣ</v>
      </c>
      <c r="B94" s="118"/>
      <c r="C94" s="118"/>
      <c r="D94" s="116">
        <f>SUM(D95:D97)</f>
        <v>0</v>
      </c>
      <c r="E94" s="116">
        <f>D94</f>
        <v>0</v>
      </c>
      <c r="F94" s="118"/>
      <c r="G94" s="118"/>
      <c r="H94" s="116">
        <f>SUM(H95:H97)</f>
        <v>0</v>
      </c>
      <c r="I94" s="119">
        <f>H94</f>
        <v>0</v>
      </c>
      <c r="J94" s="120"/>
      <c r="K94" s="119"/>
      <c r="L94" s="121">
        <f>SUM(L95:L97)</f>
        <v>0</v>
      </c>
      <c r="M94" s="122">
        <f>L94</f>
        <v>0</v>
      </c>
      <c r="N94" s="123"/>
      <c r="O94" s="124"/>
      <c r="P94" s="119">
        <f>SUM(P95:P97)</f>
        <v>0</v>
      </c>
      <c r="Q94" s="119">
        <f>P94</f>
        <v>0</v>
      </c>
      <c r="R94" s="119"/>
      <c r="S94" s="119"/>
      <c r="T94" s="119">
        <f>SUM(T95:T97)</f>
        <v>0</v>
      </c>
      <c r="U94" s="119">
        <f>T94</f>
        <v>0</v>
      </c>
      <c r="V94" s="120"/>
      <c r="W94" s="124"/>
      <c r="X94" s="119">
        <f>SUM(X95:X97)</f>
        <v>0</v>
      </c>
      <c r="Y94" s="119">
        <f>X94</f>
        <v>0</v>
      </c>
      <c r="Z94" s="119"/>
      <c r="AA94" s="119"/>
      <c r="AB94" s="119"/>
      <c r="AC94" s="224"/>
      <c r="AD94" s="224"/>
      <c r="AE94" s="224"/>
      <c r="AF94" s="224"/>
      <c r="AG94" s="224"/>
      <c r="AH94" s="125">
        <f>E94+I94+M94+Q94+U94+Y94+AC94+AG94</f>
        <v>0</v>
      </c>
    </row>
    <row r="95" spans="1:34" s="151" customFormat="1" ht="53.25" customHeight="1" x14ac:dyDescent="0.2">
      <c r="A95" s="47"/>
      <c r="B95" s="142"/>
      <c r="C95" s="142"/>
      <c r="D95" s="143"/>
      <c r="E95" s="143"/>
      <c r="F95" s="142"/>
      <c r="G95" s="142"/>
      <c r="H95" s="143"/>
      <c r="I95" s="144"/>
      <c r="J95" s="145"/>
      <c r="K95" s="144"/>
      <c r="L95" s="146"/>
      <c r="M95" s="147"/>
      <c r="N95" s="148"/>
      <c r="O95" s="149"/>
      <c r="P95" s="144"/>
      <c r="Q95" s="144"/>
      <c r="R95" s="144"/>
      <c r="S95" s="144"/>
      <c r="T95" s="144"/>
      <c r="U95" s="144"/>
      <c r="V95" s="145"/>
      <c r="W95" s="149"/>
      <c r="X95" s="144"/>
      <c r="Y95" s="144"/>
      <c r="Z95" s="144"/>
      <c r="AA95" s="144"/>
      <c r="AB95" s="144"/>
      <c r="AC95" s="232"/>
      <c r="AD95" s="232"/>
      <c r="AE95" s="232"/>
      <c r="AF95" s="232"/>
      <c r="AG95" s="232"/>
      <c r="AH95" s="150"/>
    </row>
    <row r="96" spans="1:34" s="151" customFormat="1" ht="53.25" customHeight="1" x14ac:dyDescent="0.2">
      <c r="A96" s="47"/>
      <c r="B96" s="142"/>
      <c r="C96" s="142"/>
      <c r="D96" s="143"/>
      <c r="E96" s="143"/>
      <c r="F96" s="142"/>
      <c r="G96" s="142"/>
      <c r="H96" s="143"/>
      <c r="I96" s="144"/>
      <c r="J96" s="145"/>
      <c r="K96" s="144"/>
      <c r="L96" s="146"/>
      <c r="M96" s="147"/>
      <c r="N96" s="148"/>
      <c r="O96" s="149"/>
      <c r="P96" s="144"/>
      <c r="Q96" s="144"/>
      <c r="R96" s="144"/>
      <c r="S96" s="144"/>
      <c r="T96" s="144"/>
      <c r="U96" s="144"/>
      <c r="V96" s="145"/>
      <c r="W96" s="149"/>
      <c r="X96" s="144"/>
      <c r="Y96" s="144"/>
      <c r="Z96" s="144"/>
      <c r="AA96" s="144"/>
      <c r="AB96" s="144"/>
      <c r="AC96" s="232"/>
      <c r="AD96" s="232"/>
      <c r="AE96" s="232"/>
      <c r="AF96" s="232"/>
      <c r="AG96" s="232"/>
      <c r="AH96" s="150"/>
    </row>
    <row r="97" spans="1:34" s="151" customFormat="1" ht="53.25" customHeight="1" x14ac:dyDescent="0.2">
      <c r="A97" s="47"/>
      <c r="B97" s="142"/>
      <c r="C97" s="142"/>
      <c r="D97" s="143"/>
      <c r="E97" s="143"/>
      <c r="F97" s="142"/>
      <c r="G97" s="142"/>
      <c r="H97" s="143"/>
      <c r="I97" s="144"/>
      <c r="J97" s="145"/>
      <c r="K97" s="144"/>
      <c r="L97" s="146"/>
      <c r="M97" s="147"/>
      <c r="N97" s="148"/>
      <c r="O97" s="149"/>
      <c r="P97" s="144"/>
      <c r="Q97" s="144"/>
      <c r="R97" s="144"/>
      <c r="S97" s="144"/>
      <c r="T97" s="144"/>
      <c r="U97" s="144"/>
      <c r="V97" s="145"/>
      <c r="W97" s="149"/>
      <c r="X97" s="144"/>
      <c r="Y97" s="144"/>
      <c r="Z97" s="144"/>
      <c r="AA97" s="144"/>
      <c r="AB97" s="144"/>
      <c r="AC97" s="232"/>
      <c r="AD97" s="232"/>
      <c r="AE97" s="232"/>
      <c r="AF97" s="232"/>
      <c r="AG97" s="232"/>
      <c r="AH97" s="150"/>
    </row>
    <row r="98" spans="1:34" s="126" customFormat="1" ht="53.25" customHeight="1" x14ac:dyDescent="0.2">
      <c r="A98" s="117" t="str">
        <f>'3η ΦΑΣΗ ΠΑΡΑΚΟΛ.'!B29</f>
        <v>ΠΡΟΜΗΘΕΙΑ ΕΞΟΠΛΙΣΜΟΥ ΚΑΘΑΡΙΟΤΗΤΑΣ ΒΙΒΛΙΟΘΗΚΗΣ</v>
      </c>
      <c r="B98" s="118"/>
      <c r="C98" s="118"/>
      <c r="D98" s="116">
        <f>SUM(D99:D101)</f>
        <v>0</v>
      </c>
      <c r="E98" s="116">
        <f>D98</f>
        <v>0</v>
      </c>
      <c r="F98" s="118"/>
      <c r="G98" s="118"/>
      <c r="H98" s="116">
        <f>SUM(H99:H101)</f>
        <v>0</v>
      </c>
      <c r="I98" s="119">
        <f>H98</f>
        <v>0</v>
      </c>
      <c r="J98" s="120"/>
      <c r="K98" s="119"/>
      <c r="L98" s="121">
        <f>SUM(L99:L101)</f>
        <v>0</v>
      </c>
      <c r="M98" s="122">
        <f>L98</f>
        <v>0</v>
      </c>
      <c r="N98" s="123"/>
      <c r="O98" s="124"/>
      <c r="P98" s="119">
        <f>SUM(P99:P101)</f>
        <v>0</v>
      </c>
      <c r="Q98" s="119">
        <f>P98</f>
        <v>0</v>
      </c>
      <c r="R98" s="119"/>
      <c r="S98" s="119"/>
      <c r="T98" s="119">
        <f>SUM(T99:T101)</f>
        <v>0</v>
      </c>
      <c r="U98" s="119">
        <f>T98</f>
        <v>0</v>
      </c>
      <c r="V98" s="120"/>
      <c r="W98" s="124"/>
      <c r="X98" s="119">
        <f>SUM(X99:X101)</f>
        <v>0</v>
      </c>
      <c r="Y98" s="119">
        <f>X98</f>
        <v>0</v>
      </c>
      <c r="Z98" s="119"/>
      <c r="AA98" s="119"/>
      <c r="AB98" s="119"/>
      <c r="AC98" s="224"/>
      <c r="AD98" s="224"/>
      <c r="AE98" s="224"/>
      <c r="AF98" s="224"/>
      <c r="AG98" s="224"/>
      <c r="AH98" s="125">
        <f>E98+I98+M98+Q98+U98+Y98+AC98+AG98</f>
        <v>0</v>
      </c>
    </row>
    <row r="99" spans="1:34" s="151" customFormat="1" ht="53.25" customHeight="1" x14ac:dyDescent="0.2">
      <c r="A99" s="47"/>
      <c r="B99" s="142"/>
      <c r="C99" s="142"/>
      <c r="D99" s="143"/>
      <c r="E99" s="143"/>
      <c r="F99" s="142"/>
      <c r="G99" s="142"/>
      <c r="H99" s="143"/>
      <c r="I99" s="144"/>
      <c r="J99" s="145"/>
      <c r="K99" s="144"/>
      <c r="L99" s="146"/>
      <c r="M99" s="147"/>
      <c r="N99" s="148"/>
      <c r="O99" s="149"/>
      <c r="P99" s="144"/>
      <c r="Q99" s="144"/>
      <c r="R99" s="144"/>
      <c r="S99" s="144"/>
      <c r="T99" s="144"/>
      <c r="U99" s="144"/>
      <c r="V99" s="145"/>
      <c r="W99" s="149"/>
      <c r="X99" s="144"/>
      <c r="Y99" s="144"/>
      <c r="Z99" s="144"/>
      <c r="AA99" s="144"/>
      <c r="AB99" s="144"/>
      <c r="AC99" s="232"/>
      <c r="AD99" s="232"/>
      <c r="AE99" s="232"/>
      <c r="AF99" s="232"/>
      <c r="AG99" s="232"/>
      <c r="AH99" s="150"/>
    </row>
    <row r="100" spans="1:34" s="151" customFormat="1" ht="53.25" customHeight="1" x14ac:dyDescent="0.2">
      <c r="A100" s="47"/>
      <c r="B100" s="142"/>
      <c r="C100" s="142"/>
      <c r="D100" s="143"/>
      <c r="E100" s="143"/>
      <c r="F100" s="142"/>
      <c r="G100" s="142"/>
      <c r="H100" s="143"/>
      <c r="I100" s="144"/>
      <c r="J100" s="145"/>
      <c r="K100" s="144"/>
      <c r="L100" s="146"/>
      <c r="M100" s="147"/>
      <c r="N100" s="148"/>
      <c r="O100" s="149"/>
      <c r="P100" s="144"/>
      <c r="Q100" s="144"/>
      <c r="R100" s="144"/>
      <c r="S100" s="144"/>
      <c r="T100" s="144"/>
      <c r="U100" s="144"/>
      <c r="V100" s="145"/>
      <c r="W100" s="149"/>
      <c r="X100" s="144"/>
      <c r="Y100" s="144"/>
      <c r="Z100" s="144"/>
      <c r="AA100" s="144"/>
      <c r="AB100" s="144"/>
      <c r="AC100" s="232"/>
      <c r="AD100" s="232"/>
      <c r="AE100" s="232"/>
      <c r="AF100" s="232"/>
      <c r="AG100" s="232"/>
      <c r="AH100" s="150"/>
    </row>
    <row r="101" spans="1:34" s="151" customFormat="1" ht="53.25" customHeight="1" x14ac:dyDescent="0.2">
      <c r="A101" s="47"/>
      <c r="B101" s="142"/>
      <c r="C101" s="142"/>
      <c r="D101" s="143"/>
      <c r="E101" s="143"/>
      <c r="F101" s="142"/>
      <c r="G101" s="142"/>
      <c r="H101" s="143"/>
      <c r="I101" s="144"/>
      <c r="J101" s="145"/>
      <c r="K101" s="144"/>
      <c r="L101" s="146"/>
      <c r="M101" s="147"/>
      <c r="N101" s="148"/>
      <c r="O101" s="149"/>
      <c r="P101" s="144"/>
      <c r="Q101" s="144"/>
      <c r="R101" s="144"/>
      <c r="S101" s="144"/>
      <c r="T101" s="144"/>
      <c r="U101" s="144"/>
      <c r="V101" s="145"/>
      <c r="W101" s="149"/>
      <c r="X101" s="144"/>
      <c r="Y101" s="144"/>
      <c r="Z101" s="144"/>
      <c r="AA101" s="144"/>
      <c r="AB101" s="144"/>
      <c r="AC101" s="232"/>
      <c r="AD101" s="232"/>
      <c r="AE101" s="232"/>
      <c r="AF101" s="232"/>
      <c r="AG101" s="232"/>
      <c r="AH101" s="150"/>
    </row>
    <row r="102" spans="1:34" s="126" customFormat="1" ht="53.25" customHeight="1" x14ac:dyDescent="0.2">
      <c r="A102" s="117" t="str">
        <f>'3η ΦΑΣΗ ΠΑΡΑΚΟΛ.'!B30</f>
        <v>ΠΡΟΜΗΘΕΙΑ ΕΞΟΠΛΙΣΜΟΥ ΒΙΒΛΙΟΘΗΚΗΣ ΚΟΖΑΝΗΣ</v>
      </c>
      <c r="B102" s="118"/>
      <c r="C102" s="118"/>
      <c r="D102" s="116">
        <f>SUM(D103:D105)</f>
        <v>0</v>
      </c>
      <c r="E102" s="116">
        <f>D102</f>
        <v>0</v>
      </c>
      <c r="F102" s="118"/>
      <c r="G102" s="118"/>
      <c r="H102" s="116">
        <f>SUM(H103:H105)</f>
        <v>0</v>
      </c>
      <c r="I102" s="119">
        <f>H102</f>
        <v>0</v>
      </c>
      <c r="J102" s="120"/>
      <c r="K102" s="119"/>
      <c r="L102" s="121">
        <f>SUM(L103:L105)</f>
        <v>0</v>
      </c>
      <c r="M102" s="122">
        <f>L102</f>
        <v>0</v>
      </c>
      <c r="N102" s="123"/>
      <c r="O102" s="124"/>
      <c r="P102" s="119">
        <f>SUM(P103:P105)</f>
        <v>15512.4</v>
      </c>
      <c r="Q102" s="119">
        <f>P102</f>
        <v>15512.4</v>
      </c>
      <c r="R102" s="119"/>
      <c r="S102" s="119"/>
      <c r="T102" s="119">
        <f>SUM(T103:T105)</f>
        <v>0</v>
      </c>
      <c r="U102" s="119">
        <f>T102</f>
        <v>0</v>
      </c>
      <c r="V102" s="120"/>
      <c r="W102" s="124"/>
      <c r="X102" s="119">
        <f>SUM(X103:X105)</f>
        <v>0</v>
      </c>
      <c r="Y102" s="119">
        <f>X102</f>
        <v>0</v>
      </c>
      <c r="Z102" s="119"/>
      <c r="AA102" s="119"/>
      <c r="AB102" s="119"/>
      <c r="AC102" s="224"/>
      <c r="AD102" s="224"/>
      <c r="AE102" s="224"/>
      <c r="AF102" s="224"/>
      <c r="AG102" s="224"/>
      <c r="AH102" s="125">
        <f>E102+I102+M102+Q102+U102+Y102+AC102+AG102</f>
        <v>15512.4</v>
      </c>
    </row>
    <row r="103" spans="1:34" s="151" customFormat="1" ht="53.25" customHeight="1" x14ac:dyDescent="0.2">
      <c r="A103" s="47"/>
      <c r="B103" s="142"/>
      <c r="C103" s="142"/>
      <c r="D103" s="143"/>
      <c r="E103" s="143"/>
      <c r="F103" s="142"/>
      <c r="G103" s="142"/>
      <c r="H103" s="143"/>
      <c r="I103" s="144"/>
      <c r="J103" s="145"/>
      <c r="K103" s="144"/>
      <c r="L103" s="146"/>
      <c r="M103" s="147"/>
      <c r="N103" s="148">
        <v>43609</v>
      </c>
      <c r="O103" s="149" t="s">
        <v>341</v>
      </c>
      <c r="P103" s="144">
        <v>14997.06</v>
      </c>
      <c r="Q103" s="144"/>
      <c r="R103" s="144"/>
      <c r="S103" s="144"/>
      <c r="T103" s="144"/>
      <c r="U103" s="144"/>
      <c r="V103" s="145"/>
      <c r="W103" s="149"/>
      <c r="X103" s="144"/>
      <c r="Y103" s="144"/>
      <c r="Z103" s="144"/>
      <c r="AA103" s="144"/>
      <c r="AB103" s="144"/>
      <c r="AC103" s="232"/>
      <c r="AD103" s="232"/>
      <c r="AE103" s="232"/>
      <c r="AF103" s="232"/>
      <c r="AG103" s="232"/>
      <c r="AH103" s="150"/>
    </row>
    <row r="104" spans="1:34" s="151" customFormat="1" ht="53.25" customHeight="1" x14ac:dyDescent="0.2">
      <c r="A104" s="47"/>
      <c r="B104" s="142"/>
      <c r="C104" s="142"/>
      <c r="D104" s="143"/>
      <c r="E104" s="143"/>
      <c r="F104" s="142"/>
      <c r="G104" s="142"/>
      <c r="H104" s="143"/>
      <c r="I104" s="144"/>
      <c r="J104" s="145"/>
      <c r="K104" s="144"/>
      <c r="L104" s="146"/>
      <c r="M104" s="147"/>
      <c r="N104" s="148">
        <v>43626</v>
      </c>
      <c r="O104" s="149" t="s">
        <v>351</v>
      </c>
      <c r="P104" s="144">
        <f>0.27+0.27+7.51+499.78+7.51</f>
        <v>515.34</v>
      </c>
      <c r="Q104" s="144"/>
      <c r="R104" s="144"/>
      <c r="S104" s="144"/>
      <c r="T104" s="144"/>
      <c r="U104" s="144"/>
      <c r="V104" s="145"/>
      <c r="W104" s="149"/>
      <c r="X104" s="144"/>
      <c r="Y104" s="144"/>
      <c r="Z104" s="144"/>
      <c r="AA104" s="144"/>
      <c r="AB104" s="144"/>
      <c r="AC104" s="232"/>
      <c r="AD104" s="232"/>
      <c r="AE104" s="232"/>
      <c r="AF104" s="232"/>
      <c r="AG104" s="232"/>
      <c r="AH104" s="150"/>
    </row>
    <row r="105" spans="1:34" s="151" customFormat="1" ht="35.25" customHeight="1" x14ac:dyDescent="0.2">
      <c r="A105" s="84"/>
      <c r="B105" s="142"/>
      <c r="C105" s="142"/>
      <c r="D105" s="142"/>
      <c r="E105" s="142"/>
      <c r="F105" s="142"/>
      <c r="G105" s="142"/>
      <c r="H105" s="143"/>
      <c r="I105" s="143"/>
      <c r="J105" s="152"/>
      <c r="K105" s="143"/>
      <c r="L105" s="143"/>
      <c r="M105" s="153"/>
      <c r="N105" s="148"/>
      <c r="O105" s="149"/>
      <c r="P105" s="144"/>
      <c r="Q105" s="144"/>
      <c r="R105" s="145"/>
      <c r="S105" s="149"/>
      <c r="T105" s="144"/>
      <c r="U105" s="144"/>
      <c r="V105" s="145"/>
      <c r="W105" s="149"/>
      <c r="X105" s="144"/>
      <c r="Y105" s="144"/>
      <c r="Z105" s="144"/>
      <c r="AA105" s="144"/>
      <c r="AB105" s="144"/>
      <c r="AC105" s="232"/>
      <c r="AD105" s="232"/>
      <c r="AE105" s="232"/>
      <c r="AF105" s="232"/>
      <c r="AG105" s="232"/>
      <c r="AH105" s="150"/>
    </row>
    <row r="106" spans="1:34" s="112" customFormat="1" ht="53.25" customHeight="1" x14ac:dyDescent="0.2">
      <c r="A106" s="103" t="str">
        <f>'3η ΦΑΣΗ ΠΑΡΑΚΟΛ.'!B33</f>
        <v>ΚΑΤΑΣΚΕΥΗ ΠΡΟΤΥΠΟΥ ΒΡΕΦΟΝΗΠΙΑΚΟΥ ΣΤΑΘΜΟΥ ΟΛΟΚΛΗΡΩΜΕΝΗΣ ΦΡΟΝΤΙΔΑΣ ΜΕ
ΕΦΑΡΜΟΓΗ ΤΕΧΝΟΛΟΓΙΩΝ ΑΝΑΝΕΩΣΙΜΩΝ ΠΗΓΩΝ ΕΝΕΡΓΕΙΑΣ ΣΤΟ Ο.Τ.19 ΤΗΣ ΖΕΠ ΚΟΖΑΝΗΣ</v>
      </c>
      <c r="B106" s="104"/>
      <c r="C106" s="104"/>
      <c r="D106" s="136">
        <f>D107+D111+D114+D117+D124+D127+D130+D132</f>
        <v>927167.51</v>
      </c>
      <c r="E106" s="136">
        <f>D106</f>
        <v>927167.51</v>
      </c>
      <c r="F106" s="104"/>
      <c r="G106" s="104"/>
      <c r="H106" s="105">
        <f>H107+H111+H114+H117+H124+H127+H130+H132</f>
        <v>0</v>
      </c>
      <c r="I106" s="106">
        <f>H106</f>
        <v>0</v>
      </c>
      <c r="J106" s="107"/>
      <c r="K106" s="106"/>
      <c r="L106" s="106">
        <f>L107+L111+L114+L117+L124+L127+L130+L132</f>
        <v>0</v>
      </c>
      <c r="M106" s="108">
        <f>L106</f>
        <v>0</v>
      </c>
      <c r="N106" s="109"/>
      <c r="O106" s="110"/>
      <c r="P106" s="106">
        <f>P107+P111+P114+P117+P124+P127+P130+P132</f>
        <v>164999.44</v>
      </c>
      <c r="Q106" s="106">
        <f>P106</f>
        <v>164999.44</v>
      </c>
      <c r="R106" s="106"/>
      <c r="S106" s="106"/>
      <c r="T106" s="106">
        <f>T107+T111+T114+T117+T124+T127+T130+T132</f>
        <v>522361.87</v>
      </c>
      <c r="U106" s="106">
        <f>T106</f>
        <v>522361.87</v>
      </c>
      <c r="V106" s="107"/>
      <c r="W106" s="110"/>
      <c r="X106" s="106">
        <f>X107+X111+X114+X117+X124+X127+X130+X132+X140+X143</f>
        <v>67907.740000000005</v>
      </c>
      <c r="Y106" s="106">
        <f>X106</f>
        <v>67907.740000000005</v>
      </c>
      <c r="Z106" s="106"/>
      <c r="AA106" s="106"/>
      <c r="AB106" s="106">
        <f>AB107+AB111+AB114+AB117+AB124+AB127+AB130+AB132+AB140+AB143</f>
        <v>60829.119999999995</v>
      </c>
      <c r="AC106" s="223">
        <f>AB106</f>
        <v>60829.119999999995</v>
      </c>
      <c r="AD106" s="223"/>
      <c r="AE106" s="223"/>
      <c r="AF106" s="223"/>
      <c r="AG106" s="223"/>
      <c r="AH106" s="111">
        <f>AH107+AH111+AH114+AH117+AH124+AH127+AH130+AH132+AH140+AH143</f>
        <v>1743265.6800000004</v>
      </c>
    </row>
    <row r="107" spans="1:34" s="126" customFormat="1" ht="53.25" customHeight="1" x14ac:dyDescent="0.2">
      <c r="A107" s="117" t="str">
        <f>'3η ΦΑΣΗ ΠΑΡΑΚΟΛ.'!B34</f>
        <v>ΚΑΤΑΣΚΕΥΗ ΠΡΟΤΥΠΟΥ ΒΡΕΦΟΝΗΠΙΑΚΟΥ ΣΤΑΘΜΟΥ ΟΛΟΚΛΗΡΩΜΕΝΗΣ ΦΡΟΝΤΙΔΑΣ ΜΕ
ΕΦΑΡΜΟΓΗ ΤΕΧΝΟΛΟΓΙΩΝ ΑΝΑΝΕΩΣΙΜΩΝ ΠΗΓΩΝ ΕΝΕΡΓΕΙΑΣ ΣΤΟ Ο.Τ.19 ΤΗΣ ΖΕΠ ΚΟΖΑΝΗΣ</v>
      </c>
      <c r="B107" s="118"/>
      <c r="C107" s="118"/>
      <c r="D107" s="116">
        <f>SUM(D108:D110)</f>
        <v>871163.64</v>
      </c>
      <c r="E107" s="116">
        <f>D107</f>
        <v>871163.64</v>
      </c>
      <c r="F107" s="118"/>
      <c r="G107" s="118"/>
      <c r="H107" s="116">
        <f>SUM(H108:H110)</f>
        <v>0</v>
      </c>
      <c r="I107" s="119">
        <f>H107</f>
        <v>0</v>
      </c>
      <c r="J107" s="120"/>
      <c r="K107" s="119"/>
      <c r="L107" s="121">
        <f>SUM(L108:L110)</f>
        <v>0</v>
      </c>
      <c r="M107" s="122">
        <f>L107</f>
        <v>0</v>
      </c>
      <c r="N107" s="123"/>
      <c r="O107" s="124"/>
      <c r="P107" s="119">
        <f>SUM(P108:P110)</f>
        <v>0</v>
      </c>
      <c r="Q107" s="119">
        <f>P107</f>
        <v>0</v>
      </c>
      <c r="R107" s="119"/>
      <c r="S107" s="119"/>
      <c r="T107" s="119">
        <f>SUM(T108:T110)</f>
        <v>0</v>
      </c>
      <c r="U107" s="119">
        <f>T107</f>
        <v>0</v>
      </c>
      <c r="V107" s="120"/>
      <c r="W107" s="124"/>
      <c r="X107" s="119">
        <f>SUM(X108:X110)</f>
        <v>0</v>
      </c>
      <c r="Y107" s="119">
        <f>X107</f>
        <v>0</v>
      </c>
      <c r="Z107" s="119"/>
      <c r="AA107" s="119"/>
      <c r="AB107" s="119"/>
      <c r="AC107" s="224"/>
      <c r="AD107" s="224"/>
      <c r="AE107" s="224"/>
      <c r="AF107" s="224"/>
      <c r="AG107" s="224"/>
      <c r="AH107" s="125">
        <f>E107+I107+M107+Q107+U107+Y107+AC107+AG107</f>
        <v>871163.64</v>
      </c>
    </row>
    <row r="108" spans="1:34" ht="37.5" customHeight="1" x14ac:dyDescent="0.2">
      <c r="A108" s="85"/>
      <c r="B108" s="48"/>
      <c r="C108" s="48"/>
      <c r="D108" s="48">
        <v>871163.64</v>
      </c>
      <c r="E108" s="48"/>
      <c r="F108" s="48"/>
      <c r="G108" s="48"/>
      <c r="H108" s="33"/>
      <c r="I108" s="33"/>
      <c r="J108" s="40"/>
      <c r="K108" s="34"/>
      <c r="L108" s="33"/>
      <c r="M108" s="42"/>
      <c r="N108" s="31"/>
      <c r="O108" s="38"/>
      <c r="P108" s="39"/>
      <c r="Q108" s="39"/>
      <c r="R108" s="43"/>
      <c r="S108" s="44"/>
      <c r="T108" s="44"/>
      <c r="U108" s="44"/>
      <c r="V108" s="43"/>
      <c r="W108" s="38"/>
      <c r="X108" s="44"/>
      <c r="Y108" s="44"/>
      <c r="Z108" s="44"/>
      <c r="AA108" s="44"/>
      <c r="AB108" s="44"/>
      <c r="AC108" s="225"/>
      <c r="AD108" s="225"/>
      <c r="AE108" s="225"/>
      <c r="AF108" s="225"/>
      <c r="AG108" s="225"/>
      <c r="AH108" s="30"/>
    </row>
    <row r="109" spans="1:34" ht="37.5" customHeight="1" x14ac:dyDescent="0.2">
      <c r="A109" s="86"/>
      <c r="B109" s="58"/>
      <c r="C109" s="58"/>
      <c r="D109" s="58"/>
      <c r="E109" s="58"/>
      <c r="F109" s="58"/>
      <c r="G109" s="58"/>
      <c r="H109" s="59"/>
      <c r="I109" s="59"/>
      <c r="J109" s="60"/>
      <c r="K109" s="87"/>
      <c r="L109" s="59"/>
      <c r="M109" s="42"/>
      <c r="N109" s="31"/>
      <c r="O109" s="77"/>
      <c r="P109" s="42"/>
      <c r="Q109" s="42"/>
      <c r="R109" s="76"/>
      <c r="S109" s="42"/>
      <c r="T109" s="42"/>
      <c r="U109" s="42"/>
      <c r="V109" s="76"/>
      <c r="W109" s="77"/>
      <c r="X109" s="42"/>
      <c r="Y109" s="42"/>
      <c r="Z109" s="42"/>
      <c r="AA109" s="42"/>
      <c r="AB109" s="42"/>
      <c r="AC109" s="230"/>
      <c r="AD109" s="42"/>
      <c r="AE109" s="42"/>
      <c r="AF109" s="42"/>
      <c r="AG109" s="42"/>
      <c r="AH109" s="46"/>
    </row>
    <row r="110" spans="1:34" ht="37.5" customHeight="1" x14ac:dyDescent="0.2">
      <c r="A110" s="86"/>
      <c r="B110" s="58"/>
      <c r="C110" s="58"/>
      <c r="D110" s="58"/>
      <c r="E110" s="58"/>
      <c r="F110" s="58"/>
      <c r="G110" s="58"/>
      <c r="H110" s="59"/>
      <c r="I110" s="59"/>
      <c r="J110" s="60"/>
      <c r="K110" s="87"/>
      <c r="L110" s="59"/>
      <c r="M110" s="42"/>
      <c r="N110" s="31"/>
      <c r="O110" s="77"/>
      <c r="P110" s="42"/>
      <c r="Q110" s="42"/>
      <c r="R110" s="76"/>
      <c r="S110" s="42"/>
      <c r="T110" s="42"/>
      <c r="U110" s="42"/>
      <c r="V110" s="76"/>
      <c r="W110" s="77"/>
      <c r="X110" s="42"/>
      <c r="Y110" s="42"/>
      <c r="Z110" s="42"/>
      <c r="AA110" s="42"/>
      <c r="AB110" s="42"/>
      <c r="AC110" s="230"/>
      <c r="AD110" s="42"/>
      <c r="AE110" s="42"/>
      <c r="AF110" s="42"/>
      <c r="AG110" s="42"/>
      <c r="AH110" s="46"/>
    </row>
    <row r="111" spans="1:34" s="126" customFormat="1" ht="53.25" customHeight="1" x14ac:dyDescent="0.2">
      <c r="A111" s="117" t="str">
        <f>'3η ΦΑΣΗ ΠΑΡΑΚΟΛ.'!B35</f>
        <v>ΠΡΟΜΗΘΕΙΑ ΚΑΙ ΕΓΚΑΤΑΣΤΑΣΗ ΕΞΟΠΛΙΣΜΟΥ-ΗΛΕΚΤΡΙΚΕΣ ΣΥΣΚΕΥΕΣ</v>
      </c>
      <c r="B111" s="118"/>
      <c r="C111" s="118"/>
      <c r="D111" s="116">
        <f>D112</f>
        <v>18222.45</v>
      </c>
      <c r="E111" s="116">
        <f>D111</f>
        <v>18222.45</v>
      </c>
      <c r="F111" s="118"/>
      <c r="G111" s="118"/>
      <c r="H111" s="116">
        <f>H112</f>
        <v>0</v>
      </c>
      <c r="I111" s="119">
        <f>H111</f>
        <v>0</v>
      </c>
      <c r="J111" s="120"/>
      <c r="K111" s="119"/>
      <c r="L111" s="121">
        <f>L112</f>
        <v>0</v>
      </c>
      <c r="M111" s="122">
        <f>L111</f>
        <v>0</v>
      </c>
      <c r="N111" s="123"/>
      <c r="O111" s="124"/>
      <c r="P111" s="119">
        <f>P112</f>
        <v>0</v>
      </c>
      <c r="Q111" s="119">
        <f>P111</f>
        <v>0</v>
      </c>
      <c r="R111" s="119"/>
      <c r="S111" s="119"/>
      <c r="T111" s="119">
        <f>T112</f>
        <v>0</v>
      </c>
      <c r="U111" s="119">
        <f>T111</f>
        <v>0</v>
      </c>
      <c r="V111" s="120"/>
      <c r="W111" s="124"/>
      <c r="X111" s="119">
        <f>X112</f>
        <v>0</v>
      </c>
      <c r="Y111" s="119">
        <f>X111</f>
        <v>0</v>
      </c>
      <c r="Z111" s="119"/>
      <c r="AA111" s="119"/>
      <c r="AB111" s="119"/>
      <c r="AC111" s="224"/>
      <c r="AD111" s="224"/>
      <c r="AE111" s="224"/>
      <c r="AF111" s="224"/>
      <c r="AG111" s="224"/>
      <c r="AH111" s="125">
        <f>E111+I111+M111+Q111+U111+Y111+AC111+AG111</f>
        <v>18222.45</v>
      </c>
    </row>
    <row r="112" spans="1:34" ht="37.5" customHeight="1" x14ac:dyDescent="0.2">
      <c r="A112" s="86"/>
      <c r="B112" s="58"/>
      <c r="C112" s="58"/>
      <c r="D112" s="58">
        <v>18222.45</v>
      </c>
      <c r="E112" s="58"/>
      <c r="F112" s="58"/>
      <c r="G112" s="58"/>
      <c r="H112" s="59"/>
      <c r="I112" s="59"/>
      <c r="J112" s="60"/>
      <c r="K112" s="87"/>
      <c r="L112" s="59"/>
      <c r="M112" s="42"/>
      <c r="N112" s="31"/>
      <c r="O112" s="77"/>
      <c r="P112" s="42"/>
      <c r="Q112" s="42"/>
      <c r="R112" s="76"/>
      <c r="S112" s="42"/>
      <c r="T112" s="42"/>
      <c r="U112" s="42"/>
      <c r="V112" s="76"/>
      <c r="W112" s="77"/>
      <c r="X112" s="42"/>
      <c r="Y112" s="42"/>
      <c r="Z112" s="42"/>
      <c r="AA112" s="42"/>
      <c r="AB112" s="42"/>
      <c r="AC112" s="230"/>
      <c r="AD112" s="42"/>
      <c r="AE112" s="42"/>
      <c r="AF112" s="42"/>
      <c r="AG112" s="42"/>
      <c r="AH112" s="46"/>
    </row>
    <row r="113" spans="1:34" ht="37.5" customHeight="1" x14ac:dyDescent="0.2">
      <c r="A113" s="86"/>
      <c r="B113" s="58"/>
      <c r="C113" s="58"/>
      <c r="D113" s="58"/>
      <c r="E113" s="58"/>
      <c r="F113" s="58"/>
      <c r="G113" s="58"/>
      <c r="H113" s="59"/>
      <c r="I113" s="59"/>
      <c r="J113" s="60"/>
      <c r="K113" s="87"/>
      <c r="L113" s="59"/>
      <c r="M113" s="42"/>
      <c r="N113" s="31"/>
      <c r="O113" s="77"/>
      <c r="P113" s="42"/>
      <c r="Q113" s="42"/>
      <c r="R113" s="76"/>
      <c r="S113" s="42"/>
      <c r="T113" s="42"/>
      <c r="U113" s="42"/>
      <c r="V113" s="76"/>
      <c r="W113" s="77"/>
      <c r="X113" s="42"/>
      <c r="Y113" s="42"/>
      <c r="Z113" s="42"/>
      <c r="AA113" s="42"/>
      <c r="AB113" s="42"/>
      <c r="AC113" s="230"/>
      <c r="AD113" s="42"/>
      <c r="AE113" s="42"/>
      <c r="AF113" s="42"/>
      <c r="AG113" s="42"/>
      <c r="AH113" s="46"/>
    </row>
    <row r="114" spans="1:34" s="126" customFormat="1" ht="53.25" customHeight="1" x14ac:dyDescent="0.2">
      <c r="A114" s="117" t="str">
        <f>'3η ΦΑΣΗ ΠΑΡΑΚΟΛ.'!B36</f>
        <v>ΠΡΟΜΗΘΕΙΑ ΚΑΙ ΕΓΚΑΤΑΣΤΑΣΗ ΕΞΟΠΛΙΣΜΟΥ-ΕΠΙΠΛΑ - ΠΑΙΧΝΙΔΙΑ</v>
      </c>
      <c r="B114" s="118"/>
      <c r="C114" s="118"/>
      <c r="D114" s="116">
        <f>D115</f>
        <v>37781.42</v>
      </c>
      <c r="E114" s="116">
        <f>D114</f>
        <v>37781.42</v>
      </c>
      <c r="F114" s="118"/>
      <c r="G114" s="118"/>
      <c r="H114" s="116">
        <f>H115</f>
        <v>0</v>
      </c>
      <c r="I114" s="119">
        <f>H114</f>
        <v>0</v>
      </c>
      <c r="J114" s="120"/>
      <c r="K114" s="119"/>
      <c r="L114" s="121">
        <f>L115</f>
        <v>0</v>
      </c>
      <c r="M114" s="122">
        <f>L114</f>
        <v>0</v>
      </c>
      <c r="N114" s="123"/>
      <c r="O114" s="124"/>
      <c r="P114" s="119">
        <f>P115</f>
        <v>0</v>
      </c>
      <c r="Q114" s="119">
        <f>P114</f>
        <v>0</v>
      </c>
      <c r="R114" s="119"/>
      <c r="S114" s="119"/>
      <c r="T114" s="119">
        <f>T115</f>
        <v>0</v>
      </c>
      <c r="U114" s="119">
        <f>T114</f>
        <v>0</v>
      </c>
      <c r="V114" s="120"/>
      <c r="W114" s="124"/>
      <c r="X114" s="119">
        <f>X115</f>
        <v>0</v>
      </c>
      <c r="Y114" s="119">
        <f>X114</f>
        <v>0</v>
      </c>
      <c r="Z114" s="119"/>
      <c r="AA114" s="119"/>
      <c r="AB114" s="119"/>
      <c r="AC114" s="224"/>
      <c r="AD114" s="224"/>
      <c r="AE114" s="224"/>
      <c r="AF114" s="224"/>
      <c r="AG114" s="224"/>
      <c r="AH114" s="125">
        <f>E114+I114+M114+Q114+U114+Y114+AC114+AG114</f>
        <v>37781.42</v>
      </c>
    </row>
    <row r="115" spans="1:34" ht="37.5" customHeight="1" x14ac:dyDescent="0.25">
      <c r="A115" s="88"/>
      <c r="B115" s="58"/>
      <c r="C115" s="58"/>
      <c r="D115" s="58">
        <v>37781.42</v>
      </c>
      <c r="E115" s="58"/>
      <c r="F115" s="58"/>
      <c r="G115" s="58"/>
      <c r="H115" s="59"/>
      <c r="I115" s="59"/>
      <c r="J115" s="60"/>
      <c r="K115" s="87"/>
      <c r="L115" s="59"/>
      <c r="M115" s="42"/>
      <c r="N115" s="31"/>
      <c r="O115" s="77"/>
      <c r="P115" s="42"/>
      <c r="Q115" s="42"/>
      <c r="R115" s="42"/>
      <c r="S115" s="42"/>
      <c r="T115" s="42"/>
      <c r="U115" s="42"/>
      <c r="V115" s="76"/>
      <c r="W115" s="77"/>
      <c r="X115" s="42"/>
      <c r="Y115" s="42"/>
      <c r="Z115" s="42"/>
      <c r="AA115" s="42"/>
      <c r="AB115" s="42"/>
      <c r="AC115" s="230"/>
      <c r="AD115" s="42"/>
      <c r="AE115" s="42"/>
      <c r="AF115" s="42"/>
      <c r="AG115" s="42"/>
      <c r="AH115" s="46"/>
    </row>
    <row r="116" spans="1:34" ht="37.5" customHeight="1" x14ac:dyDescent="0.25">
      <c r="A116" s="88"/>
      <c r="B116" s="58"/>
      <c r="C116" s="58"/>
      <c r="D116" s="58"/>
      <c r="E116" s="58"/>
      <c r="F116" s="58"/>
      <c r="G116" s="58"/>
      <c r="H116" s="59"/>
      <c r="I116" s="59"/>
      <c r="J116" s="60"/>
      <c r="K116" s="87"/>
      <c r="L116" s="59"/>
      <c r="M116" s="42"/>
      <c r="N116" s="31"/>
      <c r="O116" s="77"/>
      <c r="P116" s="42"/>
      <c r="Q116" s="42"/>
      <c r="R116" s="42"/>
      <c r="S116" s="42"/>
      <c r="T116" s="42"/>
      <c r="U116" s="42"/>
      <c r="V116" s="76"/>
      <c r="W116" s="77"/>
      <c r="X116" s="42"/>
      <c r="Y116" s="42"/>
      <c r="Z116" s="42"/>
      <c r="AA116" s="42"/>
      <c r="AB116" s="42"/>
      <c r="AC116" s="230"/>
      <c r="AD116" s="42"/>
      <c r="AE116" s="42"/>
      <c r="AF116" s="42"/>
      <c r="AG116" s="42"/>
      <c r="AH116" s="46"/>
    </row>
    <row r="117" spans="1:34" s="126" customFormat="1" ht="53.25" customHeight="1" x14ac:dyDescent="0.2">
      <c r="A117" s="117" t="str">
        <f>'3η ΦΑΣΗ ΠΑΡΑΚΟΛ.'!B37</f>
        <v>ΠΡΟΜΗΘΕΙΑ ΚΑΙ ΕΓΚΑΤΑΣΤΑΣΗ ΕΞΟΠΛΙΣΜΟΥ-ΛΟΙΠΟΣ ΕΞΟΠΛΙΣΜΟΣ</v>
      </c>
      <c r="B117" s="118"/>
      <c r="C117" s="118"/>
      <c r="D117" s="116">
        <f>D118+D121</f>
        <v>0</v>
      </c>
      <c r="E117" s="116">
        <f>D117</f>
        <v>0</v>
      </c>
      <c r="F117" s="118"/>
      <c r="G117" s="118"/>
      <c r="H117" s="116">
        <f>H118+H121</f>
        <v>0</v>
      </c>
      <c r="I117" s="119">
        <f>H117</f>
        <v>0</v>
      </c>
      <c r="J117" s="120"/>
      <c r="K117" s="119"/>
      <c r="L117" s="121">
        <f>L118+L121</f>
        <v>0</v>
      </c>
      <c r="M117" s="122">
        <f>L117</f>
        <v>0</v>
      </c>
      <c r="N117" s="123"/>
      <c r="O117" s="124"/>
      <c r="P117" s="119">
        <f>P118+P121</f>
        <v>0</v>
      </c>
      <c r="Q117" s="119">
        <f>P117</f>
        <v>0</v>
      </c>
      <c r="R117" s="119"/>
      <c r="S117" s="119"/>
      <c r="T117" s="119">
        <f>T118+T121</f>
        <v>0</v>
      </c>
      <c r="U117" s="119">
        <f>T117</f>
        <v>0</v>
      </c>
      <c r="V117" s="120"/>
      <c r="W117" s="124"/>
      <c r="X117" s="119">
        <f>SUM(X118:X121)</f>
        <v>14593.31</v>
      </c>
      <c r="Y117" s="119">
        <f>X117</f>
        <v>14593.31</v>
      </c>
      <c r="Z117" s="119"/>
      <c r="AA117" s="119"/>
      <c r="AB117" s="119"/>
      <c r="AC117" s="224"/>
      <c r="AD117" s="224"/>
      <c r="AE117" s="224"/>
      <c r="AF117" s="224"/>
      <c r="AG117" s="224"/>
      <c r="AH117" s="125">
        <f>E117+I117+M117+Q117+U117+Y117+AC117+AG117</f>
        <v>14593.31</v>
      </c>
    </row>
    <row r="118" spans="1:34" ht="37.5" customHeight="1" x14ac:dyDescent="0.25">
      <c r="A118" s="88"/>
      <c r="B118" s="58"/>
      <c r="C118" s="58"/>
      <c r="D118" s="58"/>
      <c r="E118" s="58"/>
      <c r="F118" s="58"/>
      <c r="G118" s="58"/>
      <c r="H118" s="59"/>
      <c r="I118" s="59"/>
      <c r="J118" s="60"/>
      <c r="K118" s="87"/>
      <c r="L118" s="59"/>
      <c r="M118" s="42"/>
      <c r="N118" s="31"/>
      <c r="O118" s="77"/>
      <c r="P118" s="42"/>
      <c r="Q118" s="42"/>
      <c r="R118" s="76"/>
      <c r="S118" s="77"/>
      <c r="T118" s="42"/>
      <c r="U118" s="42"/>
      <c r="V118" s="76">
        <v>44298</v>
      </c>
      <c r="W118" s="77" t="s">
        <v>711</v>
      </c>
      <c r="X118" s="42">
        <v>4027.66</v>
      </c>
      <c r="Y118" s="42"/>
      <c r="Z118" s="42"/>
      <c r="AA118" s="42"/>
      <c r="AB118" s="42"/>
      <c r="AC118" s="230"/>
      <c r="AD118" s="42"/>
      <c r="AE118" s="42"/>
      <c r="AF118" s="42"/>
      <c r="AG118" s="42"/>
      <c r="AH118" s="46"/>
    </row>
    <row r="119" spans="1:34" ht="37.5" customHeight="1" x14ac:dyDescent="0.25">
      <c r="A119" s="88"/>
      <c r="B119" s="58"/>
      <c r="C119" s="58"/>
      <c r="D119" s="58"/>
      <c r="E119" s="58"/>
      <c r="F119" s="58"/>
      <c r="G119" s="58"/>
      <c r="H119" s="59"/>
      <c r="I119" s="59"/>
      <c r="J119" s="60"/>
      <c r="K119" s="87"/>
      <c r="L119" s="59"/>
      <c r="M119" s="42"/>
      <c r="N119" s="31"/>
      <c r="O119" s="77"/>
      <c r="P119" s="42"/>
      <c r="Q119" s="42"/>
      <c r="R119" s="76"/>
      <c r="S119" s="77"/>
      <c r="T119" s="42"/>
      <c r="U119" s="42"/>
      <c r="V119" s="76">
        <v>44298</v>
      </c>
      <c r="W119" s="77" t="s">
        <v>712</v>
      </c>
      <c r="X119" s="42">
        <v>6968.07</v>
      </c>
      <c r="Y119" s="42"/>
      <c r="Z119" s="42"/>
      <c r="AA119" s="42"/>
      <c r="AB119" s="42"/>
      <c r="AC119" s="230"/>
      <c r="AD119" s="42"/>
      <c r="AE119" s="42"/>
      <c r="AF119" s="42"/>
      <c r="AG119" s="42"/>
      <c r="AH119" s="46"/>
    </row>
    <row r="120" spans="1:34" ht="37.5" customHeight="1" x14ac:dyDescent="0.25">
      <c r="A120" s="88"/>
      <c r="B120" s="58"/>
      <c r="C120" s="58"/>
      <c r="D120" s="58"/>
      <c r="E120" s="58"/>
      <c r="F120" s="58"/>
      <c r="G120" s="58"/>
      <c r="H120" s="59"/>
      <c r="I120" s="59"/>
      <c r="J120" s="60"/>
      <c r="K120" s="87"/>
      <c r="L120" s="59"/>
      <c r="M120" s="42"/>
      <c r="N120" s="31"/>
      <c r="O120" s="77"/>
      <c r="P120" s="42"/>
      <c r="Q120" s="42"/>
      <c r="R120" s="76"/>
      <c r="S120" s="77"/>
      <c r="T120" s="42"/>
      <c r="U120" s="42"/>
      <c r="V120" s="76">
        <v>44306</v>
      </c>
      <c r="W120" s="77" t="s">
        <v>714</v>
      </c>
      <c r="X120" s="42">
        <v>3111.59</v>
      </c>
      <c r="Y120" s="42"/>
      <c r="Z120" s="42"/>
      <c r="AA120" s="42"/>
      <c r="AB120" s="42"/>
      <c r="AC120" s="230"/>
      <c r="AD120" s="42"/>
      <c r="AE120" s="42"/>
      <c r="AF120" s="42"/>
      <c r="AG120" s="42"/>
      <c r="AH120" s="46"/>
    </row>
    <row r="121" spans="1:34" ht="37.5" customHeight="1" x14ac:dyDescent="0.25">
      <c r="A121" s="88"/>
      <c r="B121" s="58"/>
      <c r="C121" s="58"/>
      <c r="D121" s="58"/>
      <c r="E121" s="58"/>
      <c r="F121" s="58"/>
      <c r="G121" s="58"/>
      <c r="H121" s="59"/>
      <c r="I121" s="59"/>
      <c r="J121" s="60"/>
      <c r="K121" s="87"/>
      <c r="L121" s="59"/>
      <c r="M121" s="42"/>
      <c r="N121" s="31"/>
      <c r="O121" s="77"/>
      <c r="P121" s="42"/>
      <c r="Q121" s="42"/>
      <c r="R121" s="76"/>
      <c r="S121" s="77"/>
      <c r="T121" s="42"/>
      <c r="U121" s="42"/>
      <c r="V121" s="76">
        <v>44322</v>
      </c>
      <c r="W121" s="77" t="s">
        <v>733</v>
      </c>
      <c r="X121" s="42">
        <f>240.05+107.2+138.74</f>
        <v>485.99</v>
      </c>
      <c r="Y121" s="42"/>
      <c r="Z121" s="42"/>
      <c r="AA121" s="42"/>
      <c r="AB121" s="42"/>
      <c r="AC121" s="230"/>
      <c r="AD121" s="42"/>
      <c r="AE121" s="42"/>
      <c r="AF121" s="42"/>
      <c r="AG121" s="42"/>
      <c r="AH121" s="46"/>
    </row>
    <row r="122" spans="1:34" ht="37.5" customHeight="1" x14ac:dyDescent="0.25">
      <c r="A122" s="88"/>
      <c r="B122" s="58"/>
      <c r="C122" s="58"/>
      <c r="D122" s="58"/>
      <c r="E122" s="58"/>
      <c r="F122" s="58"/>
      <c r="G122" s="58"/>
      <c r="H122" s="59"/>
      <c r="I122" s="42"/>
      <c r="J122" s="76"/>
      <c r="K122" s="77"/>
      <c r="L122" s="42"/>
      <c r="M122" s="42"/>
      <c r="N122" s="31"/>
      <c r="O122" s="77"/>
      <c r="P122" s="42"/>
      <c r="Q122" s="42"/>
      <c r="R122" s="76"/>
      <c r="S122" s="77"/>
      <c r="T122" s="42"/>
      <c r="U122" s="42"/>
      <c r="V122" s="76"/>
      <c r="W122" s="77"/>
      <c r="X122" s="42"/>
      <c r="Y122" s="42"/>
      <c r="Z122" s="42"/>
      <c r="AA122" s="42"/>
      <c r="AB122" s="42"/>
      <c r="AC122" s="230"/>
      <c r="AD122" s="42"/>
      <c r="AE122" s="42"/>
      <c r="AF122" s="42"/>
      <c r="AG122" s="42"/>
      <c r="AH122" s="46"/>
    </row>
    <row r="123" spans="1:34" ht="37.5" customHeight="1" x14ac:dyDescent="0.25">
      <c r="A123" s="88"/>
      <c r="B123" s="58"/>
      <c r="C123" s="58"/>
      <c r="D123" s="58"/>
      <c r="E123" s="58"/>
      <c r="F123" s="58"/>
      <c r="G123" s="58"/>
      <c r="H123" s="59"/>
      <c r="I123" s="42"/>
      <c r="J123" s="76"/>
      <c r="K123" s="77"/>
      <c r="L123" s="42"/>
      <c r="M123" s="42"/>
      <c r="N123" s="31"/>
      <c r="O123" s="77"/>
      <c r="P123" s="42"/>
      <c r="Q123" s="42"/>
      <c r="R123" s="76"/>
      <c r="S123" s="77"/>
      <c r="T123" s="42"/>
      <c r="U123" s="42"/>
      <c r="V123" s="76"/>
      <c r="W123" s="77"/>
      <c r="X123" s="42"/>
      <c r="Y123" s="42"/>
      <c r="Z123" s="42"/>
      <c r="AA123" s="42"/>
      <c r="AB123" s="42"/>
      <c r="AC123" s="230"/>
      <c r="AD123" s="42"/>
      <c r="AE123" s="42"/>
      <c r="AF123" s="42"/>
      <c r="AG123" s="42"/>
      <c r="AH123" s="46"/>
    </row>
    <row r="124" spans="1:34" s="126" customFormat="1" ht="53.25" customHeight="1" x14ac:dyDescent="0.2">
      <c r="A124" s="117" t="str">
        <f>'3η ΦΑΣΗ ΠΑΡΑΚΟΛ.'!B38</f>
        <v>ΟΚΩ-ΤΗΛΕΘΕΡΜΑΝΣΗ</v>
      </c>
      <c r="B124" s="118"/>
      <c r="C124" s="118"/>
      <c r="D124" s="116">
        <f>D125+D126</f>
        <v>0</v>
      </c>
      <c r="E124" s="116">
        <f>D124</f>
        <v>0</v>
      </c>
      <c r="F124" s="118"/>
      <c r="G124" s="118"/>
      <c r="H124" s="116">
        <f>H125+H126</f>
        <v>0</v>
      </c>
      <c r="I124" s="119">
        <f>H124</f>
        <v>0</v>
      </c>
      <c r="J124" s="120"/>
      <c r="K124" s="119"/>
      <c r="L124" s="121">
        <f>L125+L126</f>
        <v>0</v>
      </c>
      <c r="M124" s="122">
        <f>L124</f>
        <v>0</v>
      </c>
      <c r="N124" s="123"/>
      <c r="O124" s="124"/>
      <c r="P124" s="119">
        <f>P125+P126</f>
        <v>0</v>
      </c>
      <c r="Q124" s="119">
        <f>P124</f>
        <v>0</v>
      </c>
      <c r="R124" s="119"/>
      <c r="S124" s="119"/>
      <c r="T124" s="119">
        <f>T125+T126</f>
        <v>0</v>
      </c>
      <c r="U124" s="119">
        <f>T124</f>
        <v>0</v>
      </c>
      <c r="V124" s="120"/>
      <c r="W124" s="124"/>
      <c r="X124" s="119">
        <f>X125+X126</f>
        <v>13784.66</v>
      </c>
      <c r="Y124" s="119">
        <f>X124</f>
        <v>13784.66</v>
      </c>
      <c r="Z124" s="119"/>
      <c r="AA124" s="119"/>
      <c r="AB124" s="119"/>
      <c r="AC124" s="224"/>
      <c r="AD124" s="224"/>
      <c r="AE124" s="224"/>
      <c r="AF124" s="224"/>
      <c r="AG124" s="224"/>
      <c r="AH124" s="125">
        <f>E124+I124+M124+Q124+U124+Y124+AC124+AG124</f>
        <v>13784.66</v>
      </c>
    </row>
    <row r="125" spans="1:34" ht="37.5" customHeight="1" x14ac:dyDescent="0.25">
      <c r="A125" s="88"/>
      <c r="B125" s="58"/>
      <c r="C125" s="58"/>
      <c r="D125" s="58"/>
      <c r="E125" s="58"/>
      <c r="F125" s="58"/>
      <c r="G125" s="58"/>
      <c r="H125" s="59"/>
      <c r="I125" s="59"/>
      <c r="J125" s="60"/>
      <c r="K125" s="87"/>
      <c r="L125" s="59"/>
      <c r="M125" s="42"/>
      <c r="N125" s="31"/>
      <c r="O125" s="77"/>
      <c r="P125" s="42"/>
      <c r="Q125" s="42"/>
      <c r="R125" s="76"/>
      <c r="S125" s="77"/>
      <c r="T125" s="42"/>
      <c r="U125" s="42"/>
      <c r="V125" s="76">
        <v>44279</v>
      </c>
      <c r="W125" s="77" t="s">
        <v>689</v>
      </c>
      <c r="X125" s="42">
        <v>13784.66</v>
      </c>
      <c r="Y125" s="42"/>
      <c r="Z125" s="42"/>
      <c r="AA125" s="42"/>
      <c r="AB125" s="42"/>
      <c r="AC125" s="230"/>
      <c r="AD125" s="42"/>
      <c r="AE125" s="42"/>
      <c r="AF125" s="42"/>
      <c r="AG125" s="42"/>
      <c r="AH125" s="46"/>
    </row>
    <row r="126" spans="1:34" ht="37.5" customHeight="1" x14ac:dyDescent="0.25">
      <c r="A126" s="88"/>
      <c r="B126" s="58"/>
      <c r="C126" s="58"/>
      <c r="D126" s="58"/>
      <c r="E126" s="58"/>
      <c r="F126" s="58"/>
      <c r="G126" s="58"/>
      <c r="H126" s="59"/>
      <c r="I126" s="59"/>
      <c r="J126" s="60"/>
      <c r="K126" s="87"/>
      <c r="L126" s="59"/>
      <c r="M126" s="42"/>
      <c r="N126" s="31"/>
      <c r="O126" s="77"/>
      <c r="P126" s="42"/>
      <c r="Q126" s="42"/>
      <c r="R126" s="76"/>
      <c r="S126" s="77"/>
      <c r="T126" s="42"/>
      <c r="U126" s="42"/>
      <c r="V126" s="76"/>
      <c r="W126" s="77"/>
      <c r="X126" s="42"/>
      <c r="Y126" s="42"/>
      <c r="Z126" s="42"/>
      <c r="AA126" s="42"/>
      <c r="AB126" s="42"/>
      <c r="AC126" s="230"/>
      <c r="AD126" s="42"/>
      <c r="AE126" s="42"/>
      <c r="AF126" s="42"/>
      <c r="AG126" s="42"/>
      <c r="AH126" s="46"/>
    </row>
    <row r="127" spans="1:34" s="126" customFormat="1" ht="53.25" customHeight="1" x14ac:dyDescent="0.2">
      <c r="A127" s="117" t="str">
        <f>'3η ΦΑΣΗ ΠΑΡΑΚΟΛ.'!B39</f>
        <v>ΟΚΩ-ΥΔΡΕΥΣΗ-ΑΠΟΧΕΤΕΥΣΗ</v>
      </c>
      <c r="B127" s="118"/>
      <c r="C127" s="118"/>
      <c r="D127" s="116">
        <f>D128+D129</f>
        <v>0</v>
      </c>
      <c r="E127" s="116">
        <f>D127</f>
        <v>0</v>
      </c>
      <c r="F127" s="118"/>
      <c r="G127" s="118"/>
      <c r="H127" s="116">
        <f>H128+H129</f>
        <v>0</v>
      </c>
      <c r="I127" s="119">
        <f>H127</f>
        <v>0</v>
      </c>
      <c r="J127" s="120"/>
      <c r="K127" s="119"/>
      <c r="L127" s="121">
        <f>L128+L129</f>
        <v>0</v>
      </c>
      <c r="M127" s="122">
        <f>L127</f>
        <v>0</v>
      </c>
      <c r="N127" s="123"/>
      <c r="O127" s="124"/>
      <c r="P127" s="119">
        <f>P128+P129</f>
        <v>0</v>
      </c>
      <c r="Q127" s="119">
        <f>P127</f>
        <v>0</v>
      </c>
      <c r="R127" s="119"/>
      <c r="S127" s="119"/>
      <c r="T127" s="119">
        <f>T128+T129</f>
        <v>0</v>
      </c>
      <c r="U127" s="119">
        <f>T127</f>
        <v>0</v>
      </c>
      <c r="V127" s="120"/>
      <c r="W127" s="124"/>
      <c r="X127" s="119">
        <f>X128+X129</f>
        <v>4687.8</v>
      </c>
      <c r="Y127" s="119">
        <f>X127</f>
        <v>4687.8</v>
      </c>
      <c r="Z127" s="119"/>
      <c r="AA127" s="119"/>
      <c r="AB127" s="119"/>
      <c r="AC127" s="224"/>
      <c r="AD127" s="224"/>
      <c r="AE127" s="224"/>
      <c r="AF127" s="224"/>
      <c r="AG127" s="224"/>
      <c r="AH127" s="125">
        <f>E127+I127+M127+Q127+U127+Y127+AC127+AG127</f>
        <v>4687.8</v>
      </c>
    </row>
    <row r="128" spans="1:34" ht="37.5" customHeight="1" x14ac:dyDescent="0.2">
      <c r="A128" s="36"/>
      <c r="B128" s="58"/>
      <c r="C128" s="58"/>
      <c r="D128" s="58"/>
      <c r="E128" s="58"/>
      <c r="F128" s="58"/>
      <c r="G128" s="58"/>
      <c r="H128" s="59"/>
      <c r="I128" s="59"/>
      <c r="J128" s="60"/>
      <c r="K128" s="87"/>
      <c r="L128" s="59"/>
      <c r="M128" s="42"/>
      <c r="N128" s="31"/>
      <c r="O128" s="77"/>
      <c r="P128" s="42"/>
      <c r="Q128" s="42"/>
      <c r="R128" s="76"/>
      <c r="S128" s="77"/>
      <c r="T128" s="42"/>
      <c r="U128" s="42"/>
      <c r="V128" s="76">
        <v>44279</v>
      </c>
      <c r="W128" s="77" t="s">
        <v>688</v>
      </c>
      <c r="X128" s="42">
        <v>4687.8</v>
      </c>
      <c r="Y128" s="42"/>
      <c r="Z128" s="42"/>
      <c r="AA128" s="42"/>
      <c r="AB128" s="42"/>
      <c r="AC128" s="230"/>
      <c r="AD128" s="42"/>
      <c r="AE128" s="42"/>
      <c r="AF128" s="42"/>
      <c r="AG128" s="42"/>
      <c r="AH128" s="46"/>
    </row>
    <row r="129" spans="1:34" ht="37.5" customHeight="1" x14ac:dyDescent="0.25">
      <c r="A129" s="88"/>
      <c r="B129" s="58"/>
      <c r="C129" s="58"/>
      <c r="D129" s="58"/>
      <c r="E129" s="58"/>
      <c r="F129" s="58"/>
      <c r="G129" s="58"/>
      <c r="H129" s="59"/>
      <c r="I129" s="59"/>
      <c r="J129" s="60"/>
      <c r="K129" s="87"/>
      <c r="L129" s="59"/>
      <c r="M129" s="42"/>
      <c r="N129" s="31"/>
      <c r="O129" s="77"/>
      <c r="P129" s="42"/>
      <c r="Q129" s="42"/>
      <c r="R129" s="76"/>
      <c r="S129" s="77"/>
      <c r="T129" s="42"/>
      <c r="U129" s="42"/>
      <c r="V129" s="76"/>
      <c r="W129" s="77"/>
      <c r="X129" s="42"/>
      <c r="Y129" s="42"/>
      <c r="Z129" s="42"/>
      <c r="AA129" s="42"/>
      <c r="AB129" s="42"/>
      <c r="AC129" s="230"/>
      <c r="AD129" s="42"/>
      <c r="AE129" s="42"/>
      <c r="AF129" s="42"/>
      <c r="AG129" s="42"/>
      <c r="AH129" s="46"/>
    </row>
    <row r="130" spans="1:34" s="126" customFormat="1" ht="53.25" customHeight="1" x14ac:dyDescent="0.2">
      <c r="A130" s="117" t="str">
        <f>'3η ΦΑΣΗ ΠΑΡΑΚΟΛ.'!B40</f>
        <v>ΕΝΕΡΓΕΙΑΚΗ ΕΠΙΘΕΩΡΗΣΗ</v>
      </c>
      <c r="B130" s="118"/>
      <c r="C130" s="118"/>
      <c r="D130" s="116">
        <f>D131</f>
        <v>0</v>
      </c>
      <c r="E130" s="116">
        <f>D130</f>
        <v>0</v>
      </c>
      <c r="F130" s="118"/>
      <c r="G130" s="118"/>
      <c r="H130" s="116">
        <f>H131</f>
        <v>0</v>
      </c>
      <c r="I130" s="119">
        <f>H130</f>
        <v>0</v>
      </c>
      <c r="J130" s="120"/>
      <c r="K130" s="119"/>
      <c r="L130" s="121">
        <f>L131</f>
        <v>0</v>
      </c>
      <c r="M130" s="122">
        <f>L130</f>
        <v>0</v>
      </c>
      <c r="N130" s="123"/>
      <c r="O130" s="124"/>
      <c r="P130" s="119">
        <f>P131</f>
        <v>0</v>
      </c>
      <c r="Q130" s="119">
        <f>P130</f>
        <v>0</v>
      </c>
      <c r="R130" s="119"/>
      <c r="S130" s="119"/>
      <c r="T130" s="119">
        <f>T131</f>
        <v>0</v>
      </c>
      <c r="U130" s="119">
        <f>T130</f>
        <v>0</v>
      </c>
      <c r="V130" s="120"/>
      <c r="W130" s="124"/>
      <c r="X130" s="119">
        <f>X131</f>
        <v>1058.96</v>
      </c>
      <c r="Y130" s="119">
        <f>X130</f>
        <v>1058.96</v>
      </c>
      <c r="Z130" s="119"/>
      <c r="AA130" s="119"/>
      <c r="AB130" s="119">
        <f>AB131</f>
        <v>204.95</v>
      </c>
      <c r="AC130" s="224">
        <f>AB130</f>
        <v>204.95</v>
      </c>
      <c r="AD130" s="224"/>
      <c r="AE130" s="224"/>
      <c r="AF130" s="224"/>
      <c r="AG130" s="224"/>
      <c r="AH130" s="125">
        <f>E130+I130+M130+Q130+U130+Y130+AC130+AG130</f>
        <v>1263.9100000000001</v>
      </c>
    </row>
    <row r="131" spans="1:34" s="93" customFormat="1" ht="37.5" customHeight="1" x14ac:dyDescent="0.2">
      <c r="A131" s="89"/>
      <c r="B131" s="90"/>
      <c r="C131" s="90"/>
      <c r="D131" s="90"/>
      <c r="E131" s="90"/>
      <c r="F131" s="90"/>
      <c r="G131" s="90"/>
      <c r="H131" s="74"/>
      <c r="I131" s="74"/>
      <c r="J131" s="91"/>
      <c r="K131" s="92"/>
      <c r="L131" s="74"/>
      <c r="M131" s="54"/>
      <c r="N131" s="32"/>
      <c r="O131" s="65"/>
      <c r="P131" s="54"/>
      <c r="Q131" s="54"/>
      <c r="R131" s="64"/>
      <c r="S131" s="54"/>
      <c r="T131" s="54"/>
      <c r="U131" s="54"/>
      <c r="V131" s="64">
        <v>44561</v>
      </c>
      <c r="W131" s="65" t="s">
        <v>888</v>
      </c>
      <c r="X131" s="54">
        <v>1058.96</v>
      </c>
      <c r="Y131" s="54"/>
      <c r="Z131" s="54">
        <v>44581</v>
      </c>
      <c r="AA131" s="54" t="s">
        <v>907</v>
      </c>
      <c r="AB131" s="54">
        <v>204.95</v>
      </c>
      <c r="AC131" s="228"/>
      <c r="AD131" s="54"/>
      <c r="AE131" s="54"/>
      <c r="AF131" s="54"/>
      <c r="AG131" s="54"/>
      <c r="AH131" s="66"/>
    </row>
    <row r="132" spans="1:34" s="126" customFormat="1" ht="81.75" customHeight="1" x14ac:dyDescent="0.2">
      <c r="A132" s="117" t="str">
        <f>'3η ΦΑΣΗ ΠΑΡΑΚΟΛ.'!B41</f>
        <v>ΚΑΤΑΣΚΕΥΗ ΠΡΟΤΥΠΟΥ ΒΡΕΦΟΝΗΠΙΑΚΟΥ ΣΤΑΘΜΟΥ ΟΛΟΚΛΗΡΩΜΕΝΗΣ ΦΡΟΝΤΙΔΑΣ ΜΕ
ΕΦΑΡΜΟΓΗ ΤΕΧΝΟΛΟΓΙΩΝ ΑΝΑΝΕΩΣΙΜΩΝ ΠΗΓΩΝ ΕΝΕΡΓΕΙΑΣ ΣΤΟ Ο.Τ.19 ΤΗΣ ΖΕΠ ΚΟΖΑΝΗΣ -
ΥΠΟΛΕΙΠΟΜΕΝΕΣ ΕΡΓΑΣΙΕΣ</v>
      </c>
      <c r="B132" s="118"/>
      <c r="C132" s="118"/>
      <c r="D132" s="116">
        <f>D133+D134</f>
        <v>0</v>
      </c>
      <c r="E132" s="116">
        <f>D132</f>
        <v>0</v>
      </c>
      <c r="F132" s="118"/>
      <c r="G132" s="118"/>
      <c r="H132" s="116">
        <f>H133+H134</f>
        <v>0</v>
      </c>
      <c r="I132" s="119">
        <f>H132</f>
        <v>0</v>
      </c>
      <c r="J132" s="120"/>
      <c r="K132" s="119"/>
      <c r="L132" s="121">
        <f>L133+L134</f>
        <v>0</v>
      </c>
      <c r="M132" s="122">
        <f>L132</f>
        <v>0</v>
      </c>
      <c r="N132" s="123"/>
      <c r="O132" s="124"/>
      <c r="P132" s="119">
        <f>SUM(P133:P137)</f>
        <v>164999.44</v>
      </c>
      <c r="Q132" s="119">
        <f>P132</f>
        <v>164999.44</v>
      </c>
      <c r="R132" s="119"/>
      <c r="S132" s="119"/>
      <c r="T132" s="119">
        <f>SUM(T133:T139)</f>
        <v>522361.87</v>
      </c>
      <c r="U132" s="119">
        <f>T132</f>
        <v>522361.87</v>
      </c>
      <c r="V132" s="120"/>
      <c r="W132" s="124"/>
      <c r="X132" s="119">
        <f>X133+X134</f>
        <v>22696.43</v>
      </c>
      <c r="Y132" s="119">
        <f>X132</f>
        <v>22696.43</v>
      </c>
      <c r="Z132" s="119"/>
      <c r="AA132" s="119"/>
      <c r="AB132" s="119">
        <f>AB133+AB134</f>
        <v>60624.17</v>
      </c>
      <c r="AC132" s="224">
        <f>AB132</f>
        <v>60624.17</v>
      </c>
      <c r="AD132" s="224"/>
      <c r="AE132" s="224"/>
      <c r="AF132" s="224"/>
      <c r="AG132" s="224"/>
      <c r="AH132" s="125">
        <f>E132+I132+M132+Q132+U132+Y132+AC132+AG132</f>
        <v>770681.91000000015</v>
      </c>
    </row>
    <row r="133" spans="1:34" s="93" customFormat="1" ht="66" customHeight="1" x14ac:dyDescent="0.2">
      <c r="A133" s="154"/>
      <c r="H133" s="94"/>
      <c r="I133" s="94"/>
      <c r="J133" s="95"/>
      <c r="K133" s="94"/>
      <c r="L133" s="94"/>
      <c r="M133" s="94"/>
      <c r="N133" s="37">
        <v>43698</v>
      </c>
      <c r="O133" s="96" t="s">
        <v>414</v>
      </c>
      <c r="P133" s="94">
        <v>10742.95</v>
      </c>
      <c r="Q133" s="94"/>
      <c r="R133" s="37">
        <v>43854</v>
      </c>
      <c r="S133" s="94" t="s">
        <v>452</v>
      </c>
      <c r="T133" s="94">
        <f>42.73+42.73+3.08+2133.78</f>
        <v>2222.3200000000002</v>
      </c>
      <c r="U133" s="94"/>
      <c r="V133" s="95">
        <v>44375</v>
      </c>
      <c r="W133" s="96" t="s">
        <v>739</v>
      </c>
      <c r="X133" s="94">
        <v>22696.43</v>
      </c>
      <c r="Y133" s="94"/>
      <c r="Z133" s="95">
        <v>44826</v>
      </c>
      <c r="AA133" s="94" t="s">
        <v>1039</v>
      </c>
      <c r="AB133" s="94">
        <v>1530.58</v>
      </c>
      <c r="AC133" s="94"/>
      <c r="AD133" s="94"/>
      <c r="AE133" s="94"/>
      <c r="AF133" s="94"/>
      <c r="AG133" s="94"/>
      <c r="AH133" s="94"/>
    </row>
    <row r="134" spans="1:34" s="93" customFormat="1" ht="12.75" customHeight="1" x14ac:dyDescent="0.2">
      <c r="A134" s="154"/>
      <c r="H134" s="94"/>
      <c r="I134" s="94"/>
      <c r="J134" s="95"/>
      <c r="K134" s="94"/>
      <c r="L134" s="94"/>
      <c r="M134" s="94"/>
      <c r="N134" s="37">
        <v>43717</v>
      </c>
      <c r="O134" s="96" t="s">
        <v>396</v>
      </c>
      <c r="P134" s="94">
        <v>66243.28</v>
      </c>
      <c r="Q134" s="94"/>
      <c r="R134" s="37">
        <v>43916</v>
      </c>
      <c r="S134" s="10" t="s">
        <v>478</v>
      </c>
      <c r="T134" s="10">
        <v>148975.15</v>
      </c>
      <c r="U134" s="94"/>
      <c r="V134" s="95"/>
      <c r="W134" s="96"/>
      <c r="X134" s="94"/>
      <c r="Y134" s="94"/>
      <c r="Z134" s="95">
        <v>44795</v>
      </c>
      <c r="AA134" s="94" t="s">
        <v>1040</v>
      </c>
      <c r="AB134" s="94">
        <v>59093.59</v>
      </c>
      <c r="AC134" s="94"/>
      <c r="AD134" s="94"/>
      <c r="AE134" s="94"/>
      <c r="AF134" s="94"/>
      <c r="AG134" s="94"/>
      <c r="AH134" s="94"/>
    </row>
    <row r="135" spans="1:34" ht="37.5" customHeight="1" x14ac:dyDescent="0.2">
      <c r="A135" s="97"/>
      <c r="B135" s="14"/>
      <c r="C135" s="14"/>
      <c r="D135" s="14"/>
      <c r="E135" s="14"/>
      <c r="F135" s="14"/>
      <c r="G135" s="14"/>
      <c r="N135" s="98">
        <v>43721</v>
      </c>
      <c r="O135" s="12" t="s">
        <v>397</v>
      </c>
      <c r="P135" s="10">
        <f>259.56+6.06+0.22+0.19+5.2</f>
        <v>271.23</v>
      </c>
      <c r="R135" s="37">
        <v>44026</v>
      </c>
      <c r="S135" s="10" t="s">
        <v>533</v>
      </c>
      <c r="T135" s="10">
        <v>69404.929999999993</v>
      </c>
      <c r="AH135" s="10"/>
    </row>
    <row r="136" spans="1:34" ht="27.75" customHeight="1" x14ac:dyDescent="0.2">
      <c r="A136" s="97"/>
      <c r="B136" s="14"/>
      <c r="C136" s="14"/>
      <c r="D136" s="14"/>
      <c r="E136" s="14"/>
      <c r="F136" s="14"/>
      <c r="G136" s="14"/>
      <c r="N136" s="98">
        <v>43759</v>
      </c>
      <c r="O136" s="12" t="s">
        <v>413</v>
      </c>
      <c r="P136" s="10">
        <f>1600.5+1.15+32.05+1.35+37.4</f>
        <v>1672.45</v>
      </c>
      <c r="R136" s="37">
        <v>44064</v>
      </c>
      <c r="S136" s="10" t="s">
        <v>548</v>
      </c>
      <c r="T136" s="10">
        <f>34.45+1.24+34.45+1.24+1720.36</f>
        <v>1791.74</v>
      </c>
      <c r="AH136" s="10"/>
    </row>
    <row r="137" spans="1:34" ht="39.75" customHeight="1" x14ac:dyDescent="0.2">
      <c r="A137" s="97"/>
      <c r="B137" s="14"/>
      <c r="C137" s="14"/>
      <c r="D137" s="14"/>
      <c r="E137" s="14"/>
      <c r="F137" s="14"/>
      <c r="G137" s="14"/>
      <c r="N137" s="98">
        <v>43830</v>
      </c>
      <c r="O137" s="12" t="s">
        <v>451</v>
      </c>
      <c r="P137" s="10">
        <v>86069.53</v>
      </c>
      <c r="R137" s="37">
        <v>44131</v>
      </c>
      <c r="S137" s="10" t="s">
        <v>570</v>
      </c>
      <c r="T137" s="13">
        <v>83392.08</v>
      </c>
      <c r="U137" s="13"/>
      <c r="V137" s="13"/>
      <c r="W137" s="13"/>
      <c r="X137" s="13"/>
      <c r="Y137" s="13"/>
      <c r="Z137" s="13"/>
      <c r="AA137" s="13"/>
      <c r="AB137" s="13"/>
      <c r="AC137" s="13"/>
      <c r="AD137" s="13"/>
      <c r="AE137" s="13"/>
      <c r="AF137" s="13"/>
      <c r="AG137" s="13"/>
      <c r="AH137" s="10"/>
    </row>
    <row r="138" spans="1:34" ht="39.75" customHeight="1" x14ac:dyDescent="0.2">
      <c r="A138" s="97"/>
      <c r="B138" s="14"/>
      <c r="C138" s="14"/>
      <c r="D138" s="14"/>
      <c r="E138" s="14"/>
      <c r="F138" s="14"/>
      <c r="G138" s="14"/>
      <c r="N138" s="98"/>
      <c r="R138" s="37">
        <v>44152</v>
      </c>
      <c r="S138" s="10" t="s">
        <v>665</v>
      </c>
      <c r="T138" s="13">
        <v>2152.8200000000002</v>
      </c>
      <c r="U138" s="13"/>
      <c r="V138" s="13"/>
      <c r="W138" s="13"/>
      <c r="X138" s="13"/>
      <c r="Y138" s="13"/>
      <c r="Z138" s="13"/>
      <c r="AA138" s="13"/>
      <c r="AB138" s="13"/>
      <c r="AC138" s="13"/>
      <c r="AD138" s="13"/>
      <c r="AE138" s="13"/>
      <c r="AF138" s="13"/>
      <c r="AG138" s="13"/>
      <c r="AH138" s="10"/>
    </row>
    <row r="139" spans="1:34" ht="39.75" customHeight="1" x14ac:dyDescent="0.2">
      <c r="A139" s="97"/>
      <c r="B139" s="14"/>
      <c r="C139" s="14"/>
      <c r="D139" s="14"/>
      <c r="E139" s="14"/>
      <c r="F139" s="14"/>
      <c r="G139" s="14"/>
      <c r="N139" s="98"/>
      <c r="R139" s="37">
        <v>44189</v>
      </c>
      <c r="S139" s="10" t="s">
        <v>671</v>
      </c>
      <c r="T139" s="13">
        <v>214422.83</v>
      </c>
      <c r="U139" s="13"/>
      <c r="V139" s="13"/>
      <c r="W139" s="13"/>
      <c r="X139" s="13"/>
      <c r="Y139" s="13"/>
      <c r="Z139" s="13"/>
      <c r="AA139" s="13"/>
      <c r="AB139" s="13"/>
      <c r="AC139" s="13"/>
      <c r="AD139" s="13"/>
      <c r="AE139" s="13"/>
      <c r="AF139" s="13"/>
      <c r="AG139" s="13"/>
      <c r="AH139" s="10"/>
    </row>
    <row r="140" spans="1:34" s="126" customFormat="1" ht="81.75" customHeight="1" x14ac:dyDescent="0.2">
      <c r="A140" s="117" t="s">
        <v>690</v>
      </c>
      <c r="B140" s="118"/>
      <c r="C140" s="118"/>
      <c r="D140" s="116"/>
      <c r="E140" s="116"/>
      <c r="F140" s="118"/>
      <c r="G140" s="118"/>
      <c r="H140" s="116"/>
      <c r="I140" s="119"/>
      <c r="J140" s="120"/>
      <c r="K140" s="119"/>
      <c r="L140" s="121"/>
      <c r="M140" s="122"/>
      <c r="N140" s="123"/>
      <c r="O140" s="124"/>
      <c r="P140" s="119"/>
      <c r="Q140" s="119"/>
      <c r="R140" s="119"/>
      <c r="S140" s="119"/>
      <c r="T140" s="119"/>
      <c r="U140" s="119"/>
      <c r="V140" s="120"/>
      <c r="W140" s="124"/>
      <c r="X140" s="119">
        <f>X142+X141</f>
        <v>1248</v>
      </c>
      <c r="Y140" s="119">
        <f>X140</f>
        <v>1248</v>
      </c>
      <c r="Z140" s="119"/>
      <c r="AA140" s="119"/>
      <c r="AB140" s="119"/>
      <c r="AC140" s="224"/>
      <c r="AD140" s="224"/>
      <c r="AE140" s="224"/>
      <c r="AF140" s="224"/>
      <c r="AG140" s="224"/>
      <c r="AH140" s="125">
        <f>E140+I140+M140+Q140+U140+Y140+AC140+AG140</f>
        <v>1248</v>
      </c>
    </row>
    <row r="141" spans="1:34" s="222" customFormat="1" ht="58.5" customHeight="1" x14ac:dyDescent="0.2">
      <c r="A141" s="215"/>
      <c r="B141" s="216"/>
      <c r="C141" s="216"/>
      <c r="D141" s="217"/>
      <c r="E141" s="217"/>
      <c r="F141" s="216"/>
      <c r="G141" s="216"/>
      <c r="H141" s="217"/>
      <c r="I141" s="217"/>
      <c r="J141" s="218"/>
      <c r="K141" s="217"/>
      <c r="L141" s="219"/>
      <c r="M141" s="219"/>
      <c r="N141" s="220"/>
      <c r="O141" s="221"/>
      <c r="P141" s="217"/>
      <c r="Q141" s="217"/>
      <c r="R141" s="217"/>
      <c r="S141" s="217"/>
      <c r="T141" s="217"/>
      <c r="U141" s="217"/>
      <c r="V141" s="218">
        <v>44484</v>
      </c>
      <c r="W141" s="13" t="s">
        <v>853</v>
      </c>
      <c r="X141" s="217">
        <v>624</v>
      </c>
      <c r="Y141" s="217"/>
      <c r="Z141" s="217"/>
      <c r="AA141" s="217"/>
      <c r="AB141" s="217"/>
      <c r="AC141" s="217"/>
      <c r="AD141" s="217"/>
      <c r="AE141" s="217"/>
      <c r="AF141" s="217"/>
      <c r="AG141" s="217"/>
      <c r="AH141" s="219"/>
    </row>
    <row r="142" spans="1:34" ht="39.75" customHeight="1" x14ac:dyDescent="0.2">
      <c r="A142" s="181"/>
      <c r="B142" s="14"/>
      <c r="C142" s="14"/>
      <c r="D142" s="14"/>
      <c r="E142" s="14"/>
      <c r="F142" s="14"/>
      <c r="G142" s="14"/>
      <c r="N142" s="98"/>
      <c r="R142" s="37"/>
      <c r="T142" s="13"/>
      <c r="U142" s="13"/>
      <c r="V142" s="218">
        <v>44484</v>
      </c>
      <c r="W142" s="13" t="s">
        <v>854</v>
      </c>
      <c r="X142" s="13">
        <v>624</v>
      </c>
      <c r="Y142" s="13"/>
      <c r="Z142" s="13"/>
      <c r="AA142" s="13"/>
      <c r="AB142" s="13"/>
      <c r="AC142" s="13"/>
      <c r="AD142" s="13"/>
      <c r="AE142" s="13"/>
      <c r="AF142" s="13"/>
      <c r="AG142" s="13"/>
      <c r="AH142" s="10"/>
    </row>
    <row r="143" spans="1:34" s="126" customFormat="1" ht="81.75" customHeight="1" x14ac:dyDescent="0.2">
      <c r="A143" s="117" t="s">
        <v>545</v>
      </c>
      <c r="B143" s="118"/>
      <c r="C143" s="118"/>
      <c r="D143" s="116"/>
      <c r="E143" s="116"/>
      <c r="F143" s="118"/>
      <c r="G143" s="118"/>
      <c r="H143" s="116"/>
      <c r="I143" s="119"/>
      <c r="J143" s="120"/>
      <c r="K143" s="119"/>
      <c r="L143" s="121"/>
      <c r="M143" s="122"/>
      <c r="N143" s="123"/>
      <c r="O143" s="124"/>
      <c r="P143" s="119"/>
      <c r="Q143" s="119"/>
      <c r="R143" s="119"/>
      <c r="S143" s="119"/>
      <c r="T143" s="119"/>
      <c r="U143" s="119"/>
      <c r="V143" s="120"/>
      <c r="W143" s="124"/>
      <c r="X143" s="119">
        <f>X144</f>
        <v>9838.58</v>
      </c>
      <c r="Y143" s="119">
        <f>X143</f>
        <v>9838.58</v>
      </c>
      <c r="Z143" s="119"/>
      <c r="AA143" s="119"/>
      <c r="AB143" s="119"/>
      <c r="AC143" s="224"/>
      <c r="AD143" s="224"/>
      <c r="AE143" s="224"/>
      <c r="AF143" s="224"/>
      <c r="AG143" s="224"/>
      <c r="AH143" s="125">
        <f>E143+I143+M143+Q143+U143+Y143+AC143+AG143</f>
        <v>9838.58</v>
      </c>
    </row>
    <row r="144" spans="1:34" ht="39.75" customHeight="1" x14ac:dyDescent="0.2">
      <c r="A144" s="97"/>
      <c r="B144" s="14"/>
      <c r="C144" s="14"/>
      <c r="D144" s="14"/>
      <c r="E144" s="14"/>
      <c r="F144" s="14"/>
      <c r="G144" s="14"/>
      <c r="N144" s="98"/>
      <c r="T144" s="13"/>
      <c r="U144" s="13"/>
      <c r="V144" s="37">
        <v>44279</v>
      </c>
      <c r="W144" s="13" t="s">
        <v>691</v>
      </c>
      <c r="X144" s="13">
        <v>9838.58</v>
      </c>
      <c r="Y144" s="13"/>
      <c r="Z144" s="13"/>
      <c r="AA144" s="13"/>
      <c r="AB144" s="13"/>
      <c r="AC144" s="13"/>
      <c r="AD144" s="13"/>
      <c r="AE144" s="13"/>
      <c r="AF144" s="13"/>
      <c r="AG144" s="13"/>
      <c r="AH144" s="10"/>
    </row>
    <row r="145" spans="1:34" s="112" customFormat="1" ht="53.25" customHeight="1" x14ac:dyDescent="0.2">
      <c r="A145" s="103" t="str">
        <f>'3η ΦΑΣΗ ΠΑΡΑΚΟΛ.'!B45</f>
        <v>ΚΕΝΤΡΟ ΚΟΙΝΟΤΗΤΑΣ ΔΗΜΟΥ ΚΟΖΑΝΗΣ</v>
      </c>
      <c r="B145" s="104"/>
      <c r="C145" s="104"/>
      <c r="D145" s="136">
        <f>D146</f>
        <v>0</v>
      </c>
      <c r="E145" s="136">
        <f>D145</f>
        <v>0</v>
      </c>
      <c r="F145" s="104"/>
      <c r="G145" s="104"/>
      <c r="H145" s="105">
        <f>H146</f>
        <v>21712.420000000002</v>
      </c>
      <c r="I145" s="106">
        <f>H145</f>
        <v>21712.420000000002</v>
      </c>
      <c r="J145" s="107"/>
      <c r="K145" s="106"/>
      <c r="L145" s="106">
        <f>L146</f>
        <v>46151.900000000009</v>
      </c>
      <c r="M145" s="108">
        <f>L145</f>
        <v>46151.900000000009</v>
      </c>
      <c r="N145" s="109"/>
      <c r="O145" s="110"/>
      <c r="P145" s="106">
        <f>P146</f>
        <v>61191.649999999987</v>
      </c>
      <c r="Q145" s="106">
        <f>P145</f>
        <v>61191.649999999987</v>
      </c>
      <c r="R145" s="106"/>
      <c r="S145" s="106"/>
      <c r="T145" s="106">
        <f>T146</f>
        <v>48888.03</v>
      </c>
      <c r="U145" s="106">
        <f>T145</f>
        <v>48888.03</v>
      </c>
      <c r="V145" s="107"/>
      <c r="W145" s="110"/>
      <c r="X145" s="106">
        <f>X146</f>
        <v>61105.37999999999</v>
      </c>
      <c r="Y145" s="106">
        <f>X145</f>
        <v>61105.37999999999</v>
      </c>
      <c r="Z145" s="106"/>
      <c r="AA145" s="106"/>
      <c r="AB145" s="106">
        <f>AB146</f>
        <v>53939.479999999996</v>
      </c>
      <c r="AC145" s="223">
        <f>AB145</f>
        <v>53939.479999999996</v>
      </c>
      <c r="AD145" s="223"/>
      <c r="AE145" s="223"/>
      <c r="AF145" s="223">
        <f>AF146</f>
        <v>39901.919999999998</v>
      </c>
      <c r="AG145" s="223">
        <f>AF145</f>
        <v>39901.919999999998</v>
      </c>
      <c r="AH145" s="111">
        <f>E145+I145+M145+Q145+U145+Y145+AC145+AG145</f>
        <v>332890.77999999997</v>
      </c>
    </row>
    <row r="146" spans="1:34" s="126" customFormat="1" ht="53.25" customHeight="1" x14ac:dyDescent="0.2">
      <c r="A146" s="117" t="str">
        <f>'3η ΦΑΣΗ ΠΑΡΑΚΟΛ.'!B45</f>
        <v>ΚΕΝΤΡΟ ΚΟΙΝΟΤΗΤΑΣ ΔΗΜΟΥ ΚΟΖΑΝΗΣ</v>
      </c>
      <c r="B146" s="118"/>
      <c r="C146" s="118"/>
      <c r="D146" s="116">
        <f>D147+D152</f>
        <v>0</v>
      </c>
      <c r="E146" s="116">
        <f>D146</f>
        <v>0</v>
      </c>
      <c r="F146" s="118"/>
      <c r="G146" s="118"/>
      <c r="H146" s="116">
        <f>SUM(H147:H178)</f>
        <v>21712.420000000002</v>
      </c>
      <c r="I146" s="119">
        <f>H146</f>
        <v>21712.420000000002</v>
      </c>
      <c r="J146" s="120"/>
      <c r="K146" s="119"/>
      <c r="L146" s="121">
        <f>SUM(L147:L178)</f>
        <v>46151.900000000009</v>
      </c>
      <c r="M146" s="122">
        <f>L146</f>
        <v>46151.900000000009</v>
      </c>
      <c r="N146" s="123"/>
      <c r="O146" s="124"/>
      <c r="P146" s="119">
        <f>SUM(P147:P178)</f>
        <v>61191.649999999987</v>
      </c>
      <c r="Q146" s="119">
        <f>P146</f>
        <v>61191.649999999987</v>
      </c>
      <c r="R146" s="119"/>
      <c r="S146" s="119"/>
      <c r="T146" s="119">
        <f>SUM(T147:T178)</f>
        <v>48888.03</v>
      </c>
      <c r="U146" s="119">
        <f>T146</f>
        <v>48888.03</v>
      </c>
      <c r="V146" s="120"/>
      <c r="W146" s="124"/>
      <c r="X146" s="119">
        <f>SUM(X147:X178)</f>
        <v>61105.37999999999</v>
      </c>
      <c r="Y146" s="119">
        <f>X146</f>
        <v>61105.37999999999</v>
      </c>
      <c r="Z146" s="119"/>
      <c r="AA146" s="119"/>
      <c r="AB146" s="119">
        <f>SUM(AB147:AB178)</f>
        <v>53939.479999999996</v>
      </c>
      <c r="AC146" s="224">
        <f>AB146</f>
        <v>53939.479999999996</v>
      </c>
      <c r="AD146" s="224"/>
      <c r="AE146" s="224"/>
      <c r="AF146" s="119">
        <f>SUM(AF147:AF178)</f>
        <v>39901.919999999998</v>
      </c>
      <c r="AG146" s="224">
        <f>AF146</f>
        <v>39901.919999999998</v>
      </c>
      <c r="AH146" s="125">
        <f>E146+I146+M146+Q146+U146+Y146+AC146+AG146</f>
        <v>332890.77999999997</v>
      </c>
    </row>
    <row r="147" spans="1:34" ht="12.75" customHeight="1" x14ac:dyDescent="0.2">
      <c r="A147" s="97"/>
      <c r="B147" s="14"/>
      <c r="C147" s="14"/>
      <c r="D147" s="14"/>
      <c r="E147" s="14"/>
      <c r="F147" s="137">
        <v>43047</v>
      </c>
      <c r="G147" s="14" t="s">
        <v>141</v>
      </c>
      <c r="H147" s="10">
        <v>2819.73</v>
      </c>
      <c r="J147" s="11">
        <v>43158</v>
      </c>
      <c r="K147" s="10" t="s">
        <v>156</v>
      </c>
      <c r="L147" s="10">
        <v>3462.59</v>
      </c>
      <c r="N147" s="11">
        <v>43202</v>
      </c>
      <c r="O147" s="12" t="s">
        <v>295</v>
      </c>
      <c r="P147" s="10">
        <v>1047</v>
      </c>
      <c r="R147" s="11">
        <v>43861</v>
      </c>
      <c r="S147" s="10" t="s">
        <v>469</v>
      </c>
      <c r="T147" s="13">
        <v>4461.95</v>
      </c>
      <c r="U147" s="13"/>
      <c r="V147" s="11">
        <v>44225</v>
      </c>
      <c r="W147" s="12" t="s">
        <v>692</v>
      </c>
      <c r="X147" s="10">
        <v>4208.57</v>
      </c>
      <c r="Z147" s="11">
        <v>44601</v>
      </c>
      <c r="AA147" s="10" t="s">
        <v>899</v>
      </c>
      <c r="AB147" s="10">
        <v>4213.54</v>
      </c>
      <c r="AD147" s="11">
        <v>44935</v>
      </c>
      <c r="AE147" s="10" t="s">
        <v>1090</v>
      </c>
      <c r="AF147" s="10">
        <v>4392.84</v>
      </c>
      <c r="AH147" s="10"/>
    </row>
    <row r="148" spans="1:34" ht="12.75" customHeight="1" x14ac:dyDescent="0.2">
      <c r="A148" s="97"/>
      <c r="B148" s="14"/>
      <c r="C148" s="14"/>
      <c r="D148" s="14"/>
      <c r="E148" s="14"/>
      <c r="F148" s="137">
        <v>43047</v>
      </c>
      <c r="G148" s="14" t="s">
        <v>142</v>
      </c>
      <c r="H148" s="10">
        <v>4028.19</v>
      </c>
      <c r="J148" s="11">
        <v>43158</v>
      </c>
      <c r="K148" s="10" t="s">
        <v>157</v>
      </c>
      <c r="L148" s="10">
        <v>4028.19</v>
      </c>
      <c r="N148" s="11">
        <v>43216</v>
      </c>
      <c r="O148" s="12" t="s">
        <v>294</v>
      </c>
      <c r="P148" s="10">
        <v>22.76</v>
      </c>
      <c r="R148" s="11">
        <v>43868</v>
      </c>
      <c r="S148" s="10" t="s">
        <v>468</v>
      </c>
      <c r="T148" s="13">
        <v>4397.2299999999996</v>
      </c>
      <c r="U148" s="13"/>
      <c r="V148" s="11">
        <v>44236</v>
      </c>
      <c r="W148" s="12" t="s">
        <v>693</v>
      </c>
      <c r="X148" s="10">
        <v>4208.57</v>
      </c>
      <c r="Z148" s="11">
        <v>44587</v>
      </c>
      <c r="AA148" s="10" t="s">
        <v>903</v>
      </c>
      <c r="AB148" s="10">
        <v>4213.54</v>
      </c>
      <c r="AD148" s="11">
        <v>44573</v>
      </c>
      <c r="AE148" s="10" t="s">
        <v>1091</v>
      </c>
      <c r="AF148" s="10">
        <v>3291.84</v>
      </c>
      <c r="AH148" s="10"/>
    </row>
    <row r="149" spans="1:34" ht="12.75" customHeight="1" x14ac:dyDescent="0.2">
      <c r="A149" s="97"/>
      <c r="B149" s="14"/>
      <c r="C149" s="14"/>
      <c r="D149" s="14"/>
      <c r="E149" s="14"/>
      <c r="F149" s="137">
        <v>43047</v>
      </c>
      <c r="G149" s="14" t="s">
        <v>143</v>
      </c>
      <c r="H149" s="10">
        <v>4028.19</v>
      </c>
      <c r="J149" s="11">
        <v>43167</v>
      </c>
      <c r="K149" s="10" t="s">
        <v>166</v>
      </c>
      <c r="L149" s="10">
        <v>2662.53</v>
      </c>
      <c r="N149" s="11">
        <v>43446</v>
      </c>
      <c r="O149" s="12" t="s">
        <v>296</v>
      </c>
      <c r="P149" s="10">
        <v>147.57</v>
      </c>
      <c r="R149" s="11">
        <v>43899</v>
      </c>
      <c r="S149" s="10" t="s">
        <v>476</v>
      </c>
      <c r="T149" s="13">
        <v>167.59</v>
      </c>
      <c r="U149" s="13"/>
      <c r="V149" s="11">
        <v>44264</v>
      </c>
      <c r="W149" s="12" t="s">
        <v>694</v>
      </c>
      <c r="X149" s="10">
        <v>6968.69</v>
      </c>
      <c r="Z149" s="11">
        <v>44601</v>
      </c>
      <c r="AA149" s="10" t="s">
        <v>899</v>
      </c>
      <c r="AB149" s="10">
        <v>4213.54</v>
      </c>
      <c r="AD149" s="11">
        <v>44935</v>
      </c>
      <c r="AE149" s="10" t="s">
        <v>1092</v>
      </c>
      <c r="AF149" s="10">
        <v>100.1</v>
      </c>
      <c r="AH149" s="10"/>
    </row>
    <row r="150" spans="1:34" ht="12.75" customHeight="1" x14ac:dyDescent="0.2">
      <c r="A150" s="97"/>
      <c r="B150" s="14"/>
      <c r="C150" s="14"/>
      <c r="D150" s="14"/>
      <c r="E150" s="14"/>
      <c r="F150" s="137">
        <v>43061</v>
      </c>
      <c r="G150" s="14" t="s">
        <v>144</v>
      </c>
      <c r="H150" s="10">
        <v>4028.19</v>
      </c>
      <c r="J150" s="11">
        <v>43195</v>
      </c>
      <c r="K150" s="10" t="s">
        <v>186</v>
      </c>
      <c r="L150" s="10">
        <v>1581.8</v>
      </c>
      <c r="N150" s="11">
        <v>43441</v>
      </c>
      <c r="O150" s="12" t="s">
        <v>297</v>
      </c>
      <c r="P150" s="10">
        <v>159.33000000000001</v>
      </c>
      <c r="R150" s="11">
        <v>43899</v>
      </c>
      <c r="S150" s="10" t="s">
        <v>477</v>
      </c>
      <c r="T150" s="13">
        <v>4222.53</v>
      </c>
      <c r="U150" s="13"/>
      <c r="V150" s="11">
        <v>44294</v>
      </c>
      <c r="W150" s="12" t="s">
        <v>727</v>
      </c>
      <c r="X150" s="10">
        <v>4208.57</v>
      </c>
      <c r="Z150" s="11">
        <v>44630</v>
      </c>
      <c r="AA150" s="10" t="s">
        <v>977</v>
      </c>
      <c r="AB150" s="10">
        <v>4213.54</v>
      </c>
      <c r="AD150" s="11">
        <v>44994</v>
      </c>
      <c r="AE150" s="10" t="s">
        <v>1125</v>
      </c>
      <c r="AF150" s="10">
        <v>4500.28</v>
      </c>
      <c r="AH150" s="10"/>
    </row>
    <row r="151" spans="1:34" ht="12.75" customHeight="1" x14ac:dyDescent="0.2">
      <c r="A151" s="97"/>
      <c r="B151" s="14"/>
      <c r="C151" s="14"/>
      <c r="D151" s="14"/>
      <c r="E151" s="14"/>
      <c r="F151" s="137">
        <v>43061</v>
      </c>
      <c r="G151" s="14" t="s">
        <v>145</v>
      </c>
      <c r="H151" s="10">
        <v>2690.25</v>
      </c>
      <c r="J151" s="11">
        <v>43230</v>
      </c>
      <c r="K151" s="10" t="s">
        <v>187</v>
      </c>
      <c r="L151" s="10">
        <v>475.52</v>
      </c>
      <c r="N151" s="11">
        <v>43216</v>
      </c>
      <c r="O151" s="12" t="s">
        <v>298</v>
      </c>
      <c r="P151" s="10">
        <v>1320.13</v>
      </c>
      <c r="R151" s="11">
        <v>43929</v>
      </c>
      <c r="S151" s="10" t="s">
        <v>500</v>
      </c>
      <c r="T151" s="13">
        <v>3480.99</v>
      </c>
      <c r="U151" s="13"/>
      <c r="V151" s="11">
        <v>44323</v>
      </c>
      <c r="W151" s="12" t="s">
        <v>731</v>
      </c>
      <c r="X151" s="10">
        <v>7410.73</v>
      </c>
      <c r="Z151" s="11">
        <v>44659</v>
      </c>
      <c r="AA151" s="10" t="s">
        <v>984</v>
      </c>
      <c r="AB151" s="10">
        <v>4213.54</v>
      </c>
      <c r="AD151" s="11">
        <v>44966</v>
      </c>
      <c r="AE151" s="10" t="s">
        <v>1126</v>
      </c>
      <c r="AF151" s="10">
        <v>5520.01</v>
      </c>
      <c r="AH151" s="10"/>
    </row>
    <row r="152" spans="1:34" ht="13.5" customHeight="1" x14ac:dyDescent="0.2">
      <c r="A152" s="97"/>
      <c r="B152" s="14"/>
      <c r="C152" s="14"/>
      <c r="D152" s="14"/>
      <c r="E152" s="14"/>
      <c r="F152" s="137">
        <v>43091</v>
      </c>
      <c r="G152" s="14" t="s">
        <v>152</v>
      </c>
      <c r="H152" s="10">
        <v>89.68</v>
      </c>
      <c r="J152" s="11">
        <v>43230</v>
      </c>
      <c r="K152" s="10" t="s">
        <v>188</v>
      </c>
      <c r="L152" s="10">
        <v>4028.19</v>
      </c>
      <c r="N152" s="11">
        <v>43203</v>
      </c>
      <c r="O152" s="12" t="s">
        <v>299</v>
      </c>
      <c r="P152" s="10">
        <v>80</v>
      </c>
      <c r="R152" s="11">
        <v>43959</v>
      </c>
      <c r="S152" s="10" t="s">
        <v>498</v>
      </c>
      <c r="T152" s="13">
        <v>2730.84</v>
      </c>
      <c r="U152" s="13"/>
      <c r="V152" s="11">
        <v>44323</v>
      </c>
      <c r="W152" s="12" t="s">
        <v>732</v>
      </c>
      <c r="X152" s="10">
        <v>4208.57</v>
      </c>
      <c r="Y152" s="13"/>
      <c r="Z152" s="11">
        <v>44691</v>
      </c>
      <c r="AA152" s="10" t="s">
        <v>999</v>
      </c>
      <c r="AB152" s="10">
        <v>4213.54</v>
      </c>
      <c r="AC152" s="13"/>
      <c r="AD152" s="11">
        <v>45028</v>
      </c>
      <c r="AE152" s="296" t="s">
        <v>1135</v>
      </c>
      <c r="AF152" s="296">
        <v>4302.99</v>
      </c>
      <c r="AG152" s="13"/>
    </row>
    <row r="153" spans="1:34" ht="12.75" customHeight="1" x14ac:dyDescent="0.2">
      <c r="A153" s="97"/>
      <c r="B153" s="14"/>
      <c r="C153" s="14"/>
      <c r="D153" s="14"/>
      <c r="E153" s="14"/>
      <c r="F153" s="137">
        <v>43080</v>
      </c>
      <c r="G153" s="14" t="s">
        <v>153</v>
      </c>
      <c r="H153" s="10">
        <v>4028.19</v>
      </c>
      <c r="J153" s="11">
        <v>43258</v>
      </c>
      <c r="K153" s="10" t="s">
        <v>203</v>
      </c>
      <c r="L153" s="10">
        <v>4028.19</v>
      </c>
      <c r="N153" s="11">
        <v>43500</v>
      </c>
      <c r="O153" s="12" t="s">
        <v>302</v>
      </c>
      <c r="P153" s="10">
        <v>4028.19</v>
      </c>
      <c r="R153" s="11">
        <v>43992</v>
      </c>
      <c r="S153" s="10" t="s">
        <v>516</v>
      </c>
      <c r="T153" s="10">
        <v>2730.84</v>
      </c>
      <c r="V153" s="11">
        <v>44356</v>
      </c>
      <c r="W153" s="10" t="s">
        <v>746</v>
      </c>
      <c r="X153" s="10">
        <v>4208.57</v>
      </c>
      <c r="Z153" s="11">
        <v>44722</v>
      </c>
      <c r="AA153" s="10" t="s">
        <v>1016</v>
      </c>
      <c r="AB153" s="10">
        <v>5406.77</v>
      </c>
      <c r="AD153" s="11">
        <v>45196</v>
      </c>
      <c r="AE153" s="10" t="s">
        <v>1161</v>
      </c>
      <c r="AF153" s="10">
        <v>75.069999999999993</v>
      </c>
      <c r="AH153" s="10"/>
    </row>
    <row r="154" spans="1:34" ht="12.75" customHeight="1" x14ac:dyDescent="0.2">
      <c r="A154" s="97"/>
      <c r="B154" s="14"/>
      <c r="C154" s="14"/>
      <c r="D154" s="14"/>
      <c r="E154" s="14"/>
      <c r="F154" s="14"/>
      <c r="G154" s="14"/>
      <c r="J154" s="11">
        <v>43291</v>
      </c>
      <c r="K154" s="10" t="s">
        <v>204</v>
      </c>
      <c r="L154" s="10">
        <v>4028.19</v>
      </c>
      <c r="N154" s="11">
        <v>43508</v>
      </c>
      <c r="O154" s="12" t="s">
        <v>310</v>
      </c>
      <c r="P154" s="10">
        <v>390.6</v>
      </c>
      <c r="R154" s="11">
        <v>43992</v>
      </c>
      <c r="S154" s="10" t="s">
        <v>517</v>
      </c>
      <c r="T154" s="10">
        <v>1282.8</v>
      </c>
      <c r="V154" s="11">
        <v>44389</v>
      </c>
      <c r="W154" s="12" t="s">
        <v>753</v>
      </c>
      <c r="X154" s="10">
        <v>3574.99</v>
      </c>
      <c r="Z154" s="11">
        <v>44749</v>
      </c>
      <c r="AA154" s="10" t="s">
        <v>1025</v>
      </c>
      <c r="AB154" s="10">
        <v>5090.8900000000003</v>
      </c>
      <c r="AD154" s="11">
        <v>44918</v>
      </c>
      <c r="AE154" s="10" t="s">
        <v>1162</v>
      </c>
      <c r="AF154" s="10">
        <v>1075.98</v>
      </c>
      <c r="AH154" s="10"/>
    </row>
    <row r="155" spans="1:34" ht="12.75" customHeight="1" x14ac:dyDescent="0.2">
      <c r="A155" s="97"/>
      <c r="B155" s="14"/>
      <c r="C155" s="14"/>
      <c r="D155" s="14"/>
      <c r="E155" s="14"/>
      <c r="F155" s="14"/>
      <c r="G155" s="14"/>
      <c r="J155" s="11">
        <v>43321</v>
      </c>
      <c r="K155" s="10" t="s">
        <v>206</v>
      </c>
      <c r="L155" s="10">
        <v>1208.46</v>
      </c>
      <c r="N155" s="11">
        <v>43531</v>
      </c>
      <c r="O155" s="12" t="s">
        <v>316</v>
      </c>
      <c r="P155" s="10">
        <v>3935.64</v>
      </c>
      <c r="R155" s="11">
        <v>44027</v>
      </c>
      <c r="S155" s="10" t="s">
        <v>535</v>
      </c>
      <c r="T155" s="10">
        <v>4370.41</v>
      </c>
      <c r="V155" s="11">
        <v>44418</v>
      </c>
      <c r="W155" s="12" t="s">
        <v>759</v>
      </c>
      <c r="X155" s="10">
        <v>3787.27</v>
      </c>
      <c r="Z155" s="11">
        <v>44782</v>
      </c>
      <c r="AA155" s="10" t="s">
        <v>1037</v>
      </c>
      <c r="AB155" s="10">
        <v>4274.5600000000004</v>
      </c>
      <c r="AD155" s="11">
        <v>45055</v>
      </c>
      <c r="AE155" s="10" t="s">
        <v>1163</v>
      </c>
      <c r="AF155" s="10">
        <v>4056.37</v>
      </c>
      <c r="AH155" s="10"/>
    </row>
    <row r="156" spans="1:34" ht="12.75" customHeight="1" x14ac:dyDescent="0.2">
      <c r="A156" s="97"/>
      <c r="B156" s="14"/>
      <c r="C156" s="14"/>
      <c r="D156" s="14"/>
      <c r="E156" s="14"/>
      <c r="F156" s="14"/>
      <c r="G156" s="14"/>
      <c r="J156" s="11">
        <v>43336</v>
      </c>
      <c r="K156" s="10" t="s">
        <v>210</v>
      </c>
      <c r="L156" s="10">
        <v>2467.02</v>
      </c>
      <c r="N156" s="11">
        <v>43507</v>
      </c>
      <c r="O156" s="12" t="s">
        <v>317</v>
      </c>
      <c r="P156" s="10">
        <v>3755.05</v>
      </c>
      <c r="R156" s="11">
        <v>44053</v>
      </c>
      <c r="S156" s="10" t="s">
        <v>556</v>
      </c>
      <c r="T156" s="10">
        <v>4208.57</v>
      </c>
      <c r="V156" s="11">
        <v>44448</v>
      </c>
      <c r="W156" s="12" t="s">
        <v>826</v>
      </c>
      <c r="X156" s="10">
        <v>4213.54</v>
      </c>
      <c r="Z156" s="11">
        <v>44813</v>
      </c>
      <c r="AA156" s="10" t="s">
        <v>1050</v>
      </c>
      <c r="AB156" s="10">
        <v>4424.7</v>
      </c>
      <c r="AD156" s="11">
        <v>45055</v>
      </c>
      <c r="AE156" s="10" t="s">
        <v>1164</v>
      </c>
      <c r="AF156" s="10">
        <v>369.93</v>
      </c>
      <c r="AH156" s="10"/>
    </row>
    <row r="157" spans="1:34" ht="12.75" customHeight="1" x14ac:dyDescent="0.2">
      <c r="A157" s="97"/>
      <c r="B157" s="14"/>
      <c r="C157" s="14"/>
      <c r="D157" s="14"/>
      <c r="E157" s="14"/>
      <c r="F157" s="14"/>
      <c r="G157" s="14"/>
      <c r="J157" s="11">
        <v>43336</v>
      </c>
      <c r="K157" s="10" t="s">
        <v>217</v>
      </c>
      <c r="L157" s="10">
        <v>219.58</v>
      </c>
      <c r="N157" s="11">
        <v>43531</v>
      </c>
      <c r="O157" s="12" t="s">
        <v>318</v>
      </c>
      <c r="P157" s="10">
        <v>5415.84</v>
      </c>
      <c r="R157" s="11">
        <v>44085</v>
      </c>
      <c r="S157" s="10" t="s">
        <v>563</v>
      </c>
      <c r="T157" s="10">
        <v>4208.57</v>
      </c>
      <c r="V157" s="11">
        <v>44476</v>
      </c>
      <c r="W157" s="12" t="s">
        <v>856</v>
      </c>
      <c r="X157" s="10">
        <v>4213.54</v>
      </c>
      <c r="Z157" s="11">
        <v>44841</v>
      </c>
      <c r="AA157" s="10" t="s">
        <v>1060</v>
      </c>
      <c r="AB157" s="10">
        <v>4968.38</v>
      </c>
      <c r="AD157" s="11">
        <v>45085</v>
      </c>
      <c r="AE157" s="10" t="s">
        <v>1165</v>
      </c>
      <c r="AF157" s="10">
        <v>4500.28</v>
      </c>
      <c r="AH157" s="10"/>
    </row>
    <row r="158" spans="1:34" ht="12.75" customHeight="1" x14ac:dyDescent="0.2">
      <c r="A158" s="97"/>
      <c r="B158" s="14"/>
      <c r="C158" s="14"/>
      <c r="D158" s="14"/>
      <c r="E158" s="14"/>
      <c r="F158" s="14"/>
      <c r="G158" s="14"/>
      <c r="J158" s="11">
        <v>43350</v>
      </c>
      <c r="K158" s="10" t="s">
        <v>242</v>
      </c>
      <c r="L158" s="10">
        <v>4028.19</v>
      </c>
      <c r="N158" s="11">
        <v>43531</v>
      </c>
      <c r="O158" s="12" t="s">
        <v>319</v>
      </c>
      <c r="P158" s="10">
        <v>68.28</v>
      </c>
      <c r="R158" s="137">
        <v>44119</v>
      </c>
      <c r="S158" s="10" t="s">
        <v>577</v>
      </c>
      <c r="T158" s="10">
        <v>4208.57</v>
      </c>
      <c r="V158" s="11">
        <v>44510</v>
      </c>
      <c r="W158" s="12" t="s">
        <v>860</v>
      </c>
      <c r="X158" s="10">
        <v>4213.54</v>
      </c>
      <c r="Z158" s="11">
        <v>44874</v>
      </c>
      <c r="AA158" s="10" t="s">
        <v>1088</v>
      </c>
      <c r="AB158" s="10">
        <v>4492.9399999999996</v>
      </c>
      <c r="AD158" s="11">
        <v>45114</v>
      </c>
      <c r="AE158" s="10" t="s">
        <v>1166</v>
      </c>
      <c r="AF158" s="10">
        <v>3164.87</v>
      </c>
      <c r="AH158" s="10"/>
    </row>
    <row r="159" spans="1:34" ht="12.75" customHeight="1" x14ac:dyDescent="0.2">
      <c r="A159" s="97"/>
      <c r="B159" s="14"/>
      <c r="C159" s="14"/>
      <c r="D159" s="14"/>
      <c r="E159" s="14"/>
      <c r="F159" s="14"/>
      <c r="G159" s="14"/>
      <c r="J159" s="11">
        <v>43369</v>
      </c>
      <c r="K159" s="10" t="s">
        <v>260</v>
      </c>
      <c r="L159" s="10">
        <v>340</v>
      </c>
      <c r="N159" s="11">
        <v>43531</v>
      </c>
      <c r="O159" s="12" t="s">
        <v>320</v>
      </c>
      <c r="P159" s="10">
        <v>678.82</v>
      </c>
      <c r="R159" s="137">
        <v>44138</v>
      </c>
      <c r="S159" s="10" t="s">
        <v>663</v>
      </c>
      <c r="T159" s="10">
        <v>4208.57</v>
      </c>
      <c r="V159" s="11">
        <v>44516</v>
      </c>
      <c r="W159" s="12" t="s">
        <v>861</v>
      </c>
      <c r="X159" s="10">
        <v>1215.2</v>
      </c>
      <c r="AD159" s="11">
        <v>45147</v>
      </c>
      <c r="AE159" s="10" t="s">
        <v>1183</v>
      </c>
      <c r="AF159" s="10">
        <v>1268.6400000000001</v>
      </c>
      <c r="AH159" s="10"/>
    </row>
    <row r="160" spans="1:34" ht="12.75" customHeight="1" x14ac:dyDescent="0.2">
      <c r="A160" s="97"/>
      <c r="B160" s="14"/>
      <c r="C160" s="14"/>
      <c r="D160" s="14"/>
      <c r="E160" s="14"/>
      <c r="F160" s="14"/>
      <c r="G160" s="14"/>
      <c r="J160" s="11">
        <v>43369</v>
      </c>
      <c r="K160" s="10" t="s">
        <v>261</v>
      </c>
      <c r="L160" s="10">
        <v>855.6</v>
      </c>
      <c r="N160" s="11">
        <v>43536</v>
      </c>
      <c r="O160" s="12" t="s">
        <v>321</v>
      </c>
      <c r="P160" s="10">
        <v>237.76</v>
      </c>
      <c r="R160" s="137">
        <v>44174</v>
      </c>
      <c r="S160" s="10" t="s">
        <v>667</v>
      </c>
      <c r="T160" s="10">
        <v>4208.57</v>
      </c>
      <c r="V160" s="11">
        <v>44539</v>
      </c>
      <c r="W160" s="12" t="s">
        <v>886</v>
      </c>
      <c r="X160" s="10">
        <v>4213.54</v>
      </c>
      <c r="AD160" s="11">
        <v>45147</v>
      </c>
      <c r="AE160" s="10" t="s">
        <v>1185</v>
      </c>
      <c r="AF160" s="10">
        <v>3282.72</v>
      </c>
      <c r="AH160" s="10"/>
    </row>
    <row r="161" spans="1:34" ht="12.75" customHeight="1" x14ac:dyDescent="0.2">
      <c r="A161" s="97"/>
      <c r="B161" s="14"/>
      <c r="C161" s="14"/>
      <c r="D161" s="14"/>
      <c r="E161" s="14"/>
      <c r="F161" s="14"/>
      <c r="G161" s="14"/>
      <c r="J161" s="11">
        <v>43382</v>
      </c>
      <c r="K161" s="10" t="s">
        <v>268</v>
      </c>
      <c r="L161" s="10">
        <v>4028.19</v>
      </c>
      <c r="N161" s="11">
        <v>43564</v>
      </c>
      <c r="O161" s="12" t="s">
        <v>338</v>
      </c>
      <c r="P161" s="10">
        <v>4397.1099999999997</v>
      </c>
      <c r="V161" s="11">
        <v>44561</v>
      </c>
      <c r="W161" s="12" t="s">
        <v>887</v>
      </c>
      <c r="X161" s="10">
        <v>251.49</v>
      </c>
      <c r="AH161" s="10"/>
    </row>
    <row r="162" spans="1:34" ht="12.75" customHeight="1" x14ac:dyDescent="0.2">
      <c r="A162" s="97"/>
      <c r="B162" s="14"/>
      <c r="C162" s="14"/>
      <c r="D162" s="14"/>
      <c r="E162" s="14"/>
      <c r="F162" s="14"/>
      <c r="G162" s="14"/>
      <c r="J162" s="11">
        <v>43382</v>
      </c>
      <c r="K162" s="10" t="s">
        <v>269</v>
      </c>
      <c r="L162" s="10">
        <f>157.37+694.69</f>
        <v>852.06000000000006</v>
      </c>
      <c r="N162" s="11">
        <v>43564</v>
      </c>
      <c r="O162" s="12" t="s">
        <v>339</v>
      </c>
      <c r="P162" s="10">
        <v>57.82</v>
      </c>
      <c r="AH162" s="10"/>
    </row>
    <row r="163" spans="1:34" ht="12.75" customHeight="1" x14ac:dyDescent="0.2">
      <c r="A163" s="97"/>
      <c r="B163" s="14"/>
      <c r="C163" s="14"/>
      <c r="D163" s="14"/>
      <c r="E163" s="14"/>
      <c r="F163" s="14"/>
      <c r="G163" s="14"/>
      <c r="J163" s="11">
        <v>43412</v>
      </c>
      <c r="K163" s="10" t="s">
        <v>270</v>
      </c>
      <c r="L163" s="10">
        <v>3800.58</v>
      </c>
      <c r="N163" s="11">
        <v>43564</v>
      </c>
      <c r="O163" s="12" t="s">
        <v>340</v>
      </c>
      <c r="P163" s="10">
        <v>115.84</v>
      </c>
      <c r="AH163" s="10"/>
    </row>
    <row r="164" spans="1:34" ht="12.75" customHeight="1" x14ac:dyDescent="0.2">
      <c r="A164" s="97"/>
      <c r="B164" s="14"/>
      <c r="C164" s="14"/>
      <c r="D164" s="14"/>
      <c r="E164" s="14"/>
      <c r="F164" s="14"/>
      <c r="G164" s="14"/>
      <c r="J164" s="11">
        <v>43418</v>
      </c>
      <c r="K164" s="10" t="s">
        <v>273</v>
      </c>
      <c r="L164" s="10">
        <f>23.15+5.24+0.01+0.35+0.08</f>
        <v>28.830000000000002</v>
      </c>
      <c r="N164" s="11">
        <v>43594</v>
      </c>
      <c r="O164" s="12" t="s">
        <v>346</v>
      </c>
      <c r="P164" s="10">
        <v>4397.1099999999997</v>
      </c>
      <c r="AH164" s="10"/>
    </row>
    <row r="165" spans="1:34" ht="12.75" customHeight="1" x14ac:dyDescent="0.2">
      <c r="A165" s="97"/>
      <c r="B165" s="14"/>
      <c r="C165" s="14"/>
      <c r="D165" s="14"/>
      <c r="E165" s="14"/>
      <c r="F165" s="14"/>
      <c r="G165" s="14"/>
      <c r="J165" s="11">
        <v>43441</v>
      </c>
      <c r="K165" s="10" t="s">
        <v>279</v>
      </c>
      <c r="L165" s="10">
        <v>4028.19</v>
      </c>
      <c r="N165" s="11">
        <v>43623</v>
      </c>
      <c r="O165" s="12" t="s">
        <v>352</v>
      </c>
      <c r="P165" s="10">
        <v>4397.1099999999997</v>
      </c>
      <c r="AH165" s="10"/>
    </row>
    <row r="166" spans="1:34" ht="12.75" customHeight="1" x14ac:dyDescent="0.2">
      <c r="A166" s="97"/>
      <c r="B166" s="14"/>
      <c r="C166" s="14"/>
      <c r="D166" s="14"/>
      <c r="E166" s="14"/>
      <c r="F166" s="14"/>
      <c r="G166" s="14"/>
      <c r="N166" s="11">
        <v>43656</v>
      </c>
      <c r="O166" s="12" t="s">
        <v>361</v>
      </c>
      <c r="P166" s="10">
        <v>4388.32</v>
      </c>
      <c r="AH166" s="10"/>
    </row>
    <row r="167" spans="1:34" ht="12.75" customHeight="1" x14ac:dyDescent="0.2">
      <c r="A167" s="97"/>
      <c r="B167" s="14"/>
      <c r="C167" s="14"/>
      <c r="D167" s="14"/>
      <c r="E167" s="14"/>
      <c r="F167" s="14"/>
      <c r="G167" s="14"/>
      <c r="N167" s="11">
        <v>43690</v>
      </c>
      <c r="O167" s="12" t="s">
        <v>383</v>
      </c>
      <c r="P167" s="10">
        <v>4461.95</v>
      </c>
      <c r="AH167" s="10"/>
    </row>
    <row r="168" spans="1:34" ht="12.75" customHeight="1" x14ac:dyDescent="0.2">
      <c r="A168" s="97"/>
      <c r="B168" s="14"/>
      <c r="C168" s="14"/>
      <c r="D168" s="14"/>
      <c r="E168" s="14"/>
      <c r="F168" s="14"/>
      <c r="G168" s="14"/>
      <c r="N168" s="137">
        <v>43717</v>
      </c>
      <c r="O168" s="12" t="s">
        <v>394</v>
      </c>
      <c r="P168" s="10">
        <v>4461.95</v>
      </c>
      <c r="AH168" s="10"/>
    </row>
    <row r="169" spans="1:34" ht="12.75" customHeight="1" x14ac:dyDescent="0.2">
      <c r="A169" s="97"/>
      <c r="B169" s="14"/>
      <c r="C169" s="14"/>
      <c r="D169" s="14"/>
      <c r="E169" s="14"/>
      <c r="F169" s="14"/>
      <c r="G169" s="14"/>
      <c r="N169" s="137">
        <v>43747</v>
      </c>
      <c r="O169" s="12" t="s">
        <v>410</v>
      </c>
      <c r="P169" s="10">
        <v>4461.95</v>
      </c>
      <c r="AH169" s="10"/>
    </row>
    <row r="170" spans="1:34" ht="12.75" customHeight="1" x14ac:dyDescent="0.2">
      <c r="A170" s="97"/>
      <c r="B170" s="14"/>
      <c r="C170" s="14"/>
      <c r="D170" s="14"/>
      <c r="E170" s="14"/>
      <c r="F170" s="14"/>
      <c r="G170" s="14"/>
      <c r="N170" s="137">
        <v>43776</v>
      </c>
      <c r="O170" s="12" t="s">
        <v>431</v>
      </c>
      <c r="P170" s="10">
        <v>3886.12</v>
      </c>
      <c r="AH170" s="10"/>
    </row>
    <row r="171" spans="1:34" ht="12.75" customHeight="1" x14ac:dyDescent="0.2">
      <c r="A171" s="97"/>
      <c r="B171" s="14"/>
      <c r="C171" s="14"/>
      <c r="D171" s="14"/>
      <c r="E171" s="14"/>
      <c r="F171" s="14"/>
      <c r="G171" s="14"/>
      <c r="N171" s="137">
        <v>43811</v>
      </c>
      <c r="O171" s="12" t="s">
        <v>447</v>
      </c>
      <c r="P171" s="10">
        <v>417.45</v>
      </c>
      <c r="AH171" s="10"/>
    </row>
    <row r="172" spans="1:34" ht="12.75" customHeight="1" x14ac:dyDescent="0.2">
      <c r="A172" s="97"/>
      <c r="B172" s="14"/>
      <c r="C172" s="14"/>
      <c r="D172" s="14"/>
      <c r="E172" s="14"/>
      <c r="F172" s="14"/>
      <c r="G172" s="14"/>
      <c r="N172" s="137">
        <v>43811</v>
      </c>
      <c r="O172" s="12" t="s">
        <v>448</v>
      </c>
      <c r="P172" s="10">
        <v>4461.95</v>
      </c>
      <c r="AH172" s="10"/>
    </row>
    <row r="173" spans="1:34" ht="12.75" customHeight="1" x14ac:dyDescent="0.2">
      <c r="A173" s="97"/>
      <c r="B173" s="14"/>
      <c r="C173" s="14"/>
      <c r="D173" s="14"/>
      <c r="E173" s="14"/>
      <c r="F173" s="14"/>
      <c r="G173" s="14"/>
      <c r="N173" s="137"/>
      <c r="AH173" s="10"/>
    </row>
    <row r="174" spans="1:34" ht="12.75" customHeight="1" x14ac:dyDescent="0.2">
      <c r="A174" s="97"/>
      <c r="B174" s="14"/>
      <c r="C174" s="14"/>
      <c r="D174" s="14"/>
      <c r="E174" s="14"/>
      <c r="F174" s="14"/>
      <c r="G174" s="14"/>
      <c r="N174" s="137"/>
      <c r="AH174" s="10"/>
    </row>
    <row r="175" spans="1:34" ht="12.75" customHeight="1" x14ac:dyDescent="0.2">
      <c r="A175" s="97"/>
      <c r="B175" s="14"/>
      <c r="C175" s="14"/>
      <c r="D175" s="14"/>
      <c r="E175" s="14"/>
      <c r="F175" s="14"/>
      <c r="G175" s="14"/>
      <c r="N175" s="137"/>
      <c r="AH175" s="10"/>
    </row>
    <row r="176" spans="1:34" ht="12.75" customHeight="1" x14ac:dyDescent="0.2">
      <c r="A176" s="97"/>
      <c r="B176" s="14"/>
      <c r="C176" s="14"/>
      <c r="D176" s="14"/>
      <c r="E176" s="14"/>
      <c r="F176" s="14"/>
      <c r="G176" s="14"/>
      <c r="AH176" s="10"/>
    </row>
    <row r="177" spans="1:36" ht="12.75" customHeight="1" x14ac:dyDescent="0.2">
      <c r="A177" s="97"/>
      <c r="B177" s="14"/>
      <c r="C177" s="14"/>
      <c r="D177" s="14"/>
      <c r="E177" s="14"/>
      <c r="F177" s="14"/>
      <c r="G177" s="14"/>
      <c r="AH177" s="10"/>
    </row>
    <row r="178" spans="1:36" ht="12.75" customHeight="1" x14ac:dyDescent="0.2">
      <c r="A178" s="97"/>
      <c r="B178" s="14"/>
      <c r="C178" s="14"/>
      <c r="D178" s="14"/>
      <c r="E178" s="14"/>
      <c r="F178" s="14"/>
      <c r="G178" s="14"/>
      <c r="AH178" s="10"/>
    </row>
    <row r="179" spans="1:36" s="112" customFormat="1" ht="53.25" customHeight="1" x14ac:dyDescent="0.2">
      <c r="A179" s="103" t="str">
        <f>'3η ΦΑΣΗ ΠΑΡΑΚΟΛ.'!B46</f>
        <v>ΛΕΙΤΟΥΡΓΙΑ ΔΟΜΩΝ ΚΑΙ ΥΠΗΡΕΣΙΩΝ ΤΗΣ ΤΟΠΙΚΗΣ ΑΥΤΟΔΙΟΙΚΗΣΗΣ ΠΡΟΣ ΟΦΕΛΟΣ ΤΩΝ ΓΥΝΑΙΚΩΝ
ΚΑΙ ΓΙΑ ΤΗΝ ΚΑΤΑΠΟΛΕΜΗΣΗ ΤΗΣ ΒΙΑΣ-ΛΕΙΤΟΥΡΓΙΑ ΞΕΝΩΝΑ ΦΙΛΟΞΕΝΙΑΣ ΣΤΟ ΔΗΜΟ ΚΟΖΑΝΗΣ</v>
      </c>
      <c r="B179" s="104"/>
      <c r="C179" s="104"/>
      <c r="D179" s="136">
        <f>D180</f>
        <v>0</v>
      </c>
      <c r="E179" s="136">
        <f>D179</f>
        <v>0</v>
      </c>
      <c r="F179" s="104"/>
      <c r="G179" s="104"/>
      <c r="H179" s="105">
        <f>H180</f>
        <v>67165.10000000002</v>
      </c>
      <c r="I179" s="106">
        <f>H179</f>
        <v>67165.10000000002</v>
      </c>
      <c r="J179" s="107"/>
      <c r="K179" s="106"/>
      <c r="L179" s="106">
        <f>L180</f>
        <v>106024.32000000001</v>
      </c>
      <c r="M179" s="108">
        <f>L179</f>
        <v>106024.32000000001</v>
      </c>
      <c r="N179" s="109"/>
      <c r="O179" s="110"/>
      <c r="P179" s="106">
        <f>P180</f>
        <v>107460.41999999997</v>
      </c>
      <c r="Q179" s="106">
        <f>P179</f>
        <v>107460.41999999997</v>
      </c>
      <c r="R179" s="106"/>
      <c r="S179" s="106"/>
      <c r="T179" s="106">
        <f>T180</f>
        <v>112000.29999999999</v>
      </c>
      <c r="U179" s="106">
        <f>T179</f>
        <v>112000.29999999999</v>
      </c>
      <c r="V179" s="107"/>
      <c r="W179" s="110"/>
      <c r="X179" s="106">
        <f>X180</f>
        <v>114592.45999999996</v>
      </c>
      <c r="Y179" s="106">
        <f>X179</f>
        <v>114592.45999999996</v>
      </c>
      <c r="Z179" s="106"/>
      <c r="AA179" s="106"/>
      <c r="AB179" s="106">
        <f>AB180</f>
        <v>111492.57</v>
      </c>
      <c r="AC179" s="223">
        <f>AB179</f>
        <v>111492.57</v>
      </c>
      <c r="AD179" s="223"/>
      <c r="AE179" s="223"/>
      <c r="AF179" s="223">
        <f>AF180</f>
        <v>101258.18</v>
      </c>
      <c r="AG179" s="223">
        <f>AF179</f>
        <v>101258.18</v>
      </c>
      <c r="AH179" s="111">
        <f>E179+I179+M179+Q179+U179+Y179+AC179+AG179</f>
        <v>719993.34999999986</v>
      </c>
    </row>
    <row r="180" spans="1:36" s="126" customFormat="1" ht="53.25" customHeight="1" x14ac:dyDescent="0.2">
      <c r="A180" s="117" t="str">
        <f>'3η ΦΑΣΗ ΠΑΡΑΚΟΛ.'!B47</f>
        <v>ΛΕΙΤΟΥΡΓΙΑ ΔΟΜΩΝ ΚΑΙ ΥΠΗΡΕΣΙΩΝ ΤΗΣ ΤΟΠΙΚΗΣ ΑΥΤΟΔΙΟΙΚΗΣΗΣ ΠΡΟΣ ΟΦΕΛΟΣ ΤΩΝ ΓΥΝΑΙΚΩΝ
ΚΑΙ ΓΙΑ ΤΗΝ ΚΑΤΑΠΟΛΕΜΗΣΗ ΤΗΣ ΒΙΑΣ-ΛΕΙΤΟΥΡΓΙΑ ΞΕΝΩΝΑ ΦΙΛΟΞΕΝΙΑΣ ΣΤΟ ΔΗΜΟ ΚΟΖΑΝΗΣ</v>
      </c>
      <c r="B180" s="118"/>
      <c r="C180" s="118"/>
      <c r="D180" s="116">
        <f>D181+D182</f>
        <v>0</v>
      </c>
      <c r="E180" s="116">
        <f>D180</f>
        <v>0</v>
      </c>
      <c r="F180" s="118"/>
      <c r="G180" s="118"/>
      <c r="H180" s="116">
        <f>SUM(H181:H198)</f>
        <v>67165.10000000002</v>
      </c>
      <c r="I180" s="119">
        <f>H180</f>
        <v>67165.10000000002</v>
      </c>
      <c r="J180" s="120"/>
      <c r="K180" s="119"/>
      <c r="L180" s="121">
        <f>SUM(L181:L258)</f>
        <v>106024.32000000001</v>
      </c>
      <c r="M180" s="122">
        <f>L180</f>
        <v>106024.32000000001</v>
      </c>
      <c r="N180" s="123"/>
      <c r="O180" s="124"/>
      <c r="P180" s="156">
        <f>SUM(P181:P258)</f>
        <v>107460.41999999997</v>
      </c>
      <c r="Q180" s="156">
        <f>P180</f>
        <v>107460.41999999997</v>
      </c>
      <c r="R180" s="119"/>
      <c r="S180" s="119"/>
      <c r="T180" s="156">
        <f>SUM(T181:T259)</f>
        <v>112000.29999999999</v>
      </c>
      <c r="U180" s="156">
        <f>T180</f>
        <v>112000.29999999999</v>
      </c>
      <c r="V180" s="120"/>
      <c r="W180" s="124"/>
      <c r="X180" s="119">
        <f>SUM(X181:X259)</f>
        <v>114592.45999999996</v>
      </c>
      <c r="Y180" s="119">
        <f>X180</f>
        <v>114592.45999999996</v>
      </c>
      <c r="Z180" s="119"/>
      <c r="AA180" s="119"/>
      <c r="AB180" s="119">
        <f>SUM(AB181:AB259)</f>
        <v>111492.57</v>
      </c>
      <c r="AC180" s="224">
        <f>AB180</f>
        <v>111492.57</v>
      </c>
      <c r="AD180" s="224"/>
      <c r="AE180" s="224"/>
      <c r="AF180" s="224">
        <f>SUM(AF181:AF259)</f>
        <v>101258.18</v>
      </c>
      <c r="AG180" s="224">
        <f>AF180</f>
        <v>101258.18</v>
      </c>
      <c r="AH180" s="125">
        <f>E180+I180+M180+Q180+U180+Y180+AC180+AG180</f>
        <v>719993.34999999986</v>
      </c>
    </row>
    <row r="181" spans="1:36" ht="12.75" customHeight="1" x14ac:dyDescent="0.2">
      <c r="A181" s="97"/>
      <c r="B181" s="14"/>
      <c r="C181" s="14"/>
      <c r="D181" s="14"/>
      <c r="E181" s="14"/>
      <c r="F181" s="137">
        <v>42977</v>
      </c>
      <c r="G181" s="14" t="s">
        <v>122</v>
      </c>
      <c r="H181" s="10">
        <v>6813.28</v>
      </c>
      <c r="I181" s="139"/>
      <c r="J181" s="11">
        <v>43138</v>
      </c>
      <c r="K181" s="10" t="s">
        <v>158</v>
      </c>
      <c r="L181" s="10">
        <v>4901.3500000000004</v>
      </c>
      <c r="N181" s="11">
        <v>43496</v>
      </c>
      <c r="O181" s="12" t="s">
        <v>300</v>
      </c>
      <c r="P181" s="10">
        <v>113</v>
      </c>
      <c r="R181" s="11">
        <v>43861</v>
      </c>
      <c r="S181" s="10" t="s">
        <v>643</v>
      </c>
      <c r="T181" s="10">
        <v>6992.02</v>
      </c>
      <c r="V181" s="11">
        <v>44236</v>
      </c>
      <c r="W181" s="12" t="s">
        <v>695</v>
      </c>
      <c r="X181" s="10">
        <v>6968.69</v>
      </c>
      <c r="Z181" s="11">
        <v>44601</v>
      </c>
      <c r="AA181" s="10" t="s">
        <v>898</v>
      </c>
      <c r="AB181" s="10">
        <v>6887.07</v>
      </c>
      <c r="AD181" s="137">
        <v>44946</v>
      </c>
      <c r="AE181" s="10" t="s">
        <v>1089</v>
      </c>
      <c r="AF181" s="10">
        <f>90.99+125.1</f>
        <v>216.08999999999997</v>
      </c>
      <c r="AH181" s="10"/>
    </row>
    <row r="182" spans="1:36" ht="12.75" customHeight="1" x14ac:dyDescent="0.2">
      <c r="A182" s="97"/>
      <c r="B182" s="14"/>
      <c r="C182" s="14"/>
      <c r="D182" s="14"/>
      <c r="E182" s="14"/>
      <c r="F182" s="137">
        <v>42979</v>
      </c>
      <c r="G182" s="14" t="s">
        <v>123</v>
      </c>
      <c r="H182" s="10">
        <v>66</v>
      </c>
      <c r="I182" s="139"/>
      <c r="J182" s="11">
        <v>43147</v>
      </c>
      <c r="K182" s="10" t="s">
        <v>159</v>
      </c>
      <c r="L182" s="10">
        <v>1666.68</v>
      </c>
      <c r="N182" s="11">
        <v>43500</v>
      </c>
      <c r="O182" s="12" t="s">
        <v>301</v>
      </c>
      <c r="P182" s="10">
        <v>6813.28</v>
      </c>
      <c r="R182" s="11">
        <v>43868</v>
      </c>
      <c r="S182" s="10" t="s">
        <v>459</v>
      </c>
      <c r="T182" s="10">
        <v>1108.8900000000001</v>
      </c>
      <c r="V182" s="11">
        <v>44264</v>
      </c>
      <c r="W182" s="12" t="s">
        <v>696</v>
      </c>
      <c r="X182" s="10">
        <v>6968.69</v>
      </c>
      <c r="Z182" s="11">
        <v>44593</v>
      </c>
      <c r="AA182" s="10" t="s">
        <v>900</v>
      </c>
      <c r="AB182" s="10">
        <v>267.89999999999998</v>
      </c>
      <c r="AD182" s="137">
        <v>45239</v>
      </c>
      <c r="AE182" s="10" t="s">
        <v>1087</v>
      </c>
      <c r="AF182" s="10">
        <v>7242.55</v>
      </c>
      <c r="AH182" s="10"/>
    </row>
    <row r="183" spans="1:36" ht="12.75" customHeight="1" x14ac:dyDescent="0.2">
      <c r="A183" s="97"/>
      <c r="B183" s="14"/>
      <c r="C183" s="14"/>
      <c r="D183" s="14"/>
      <c r="E183" s="14"/>
      <c r="F183" s="137">
        <v>42969</v>
      </c>
      <c r="G183" s="14" t="s">
        <v>124</v>
      </c>
      <c r="H183" s="10">
        <v>2500.02</v>
      </c>
      <c r="I183" s="139"/>
      <c r="J183" s="11">
        <v>43140</v>
      </c>
      <c r="K183" s="10" t="s">
        <v>160</v>
      </c>
      <c r="L183" s="10">
        <v>401</v>
      </c>
      <c r="N183" s="11">
        <v>43500</v>
      </c>
      <c r="O183" s="12" t="s">
        <v>303</v>
      </c>
      <c r="P183" s="10">
        <v>91</v>
      </c>
      <c r="R183" s="11">
        <v>43868</v>
      </c>
      <c r="S183" s="10" t="s">
        <v>460</v>
      </c>
      <c r="T183" s="10">
        <v>6995.6</v>
      </c>
      <c r="V183" s="11">
        <v>44225</v>
      </c>
      <c r="W183" s="12" t="s">
        <v>697</v>
      </c>
      <c r="X183" s="10">
        <v>6968.69</v>
      </c>
      <c r="Z183" s="11">
        <v>44601</v>
      </c>
      <c r="AA183" s="10" t="s">
        <v>901</v>
      </c>
      <c r="AB183" s="10">
        <v>314.57</v>
      </c>
      <c r="AD183" s="137">
        <v>44907</v>
      </c>
      <c r="AE183" s="10" t="s">
        <v>1093</v>
      </c>
      <c r="AF183" s="10">
        <v>7194.94</v>
      </c>
      <c r="AH183" s="10"/>
    </row>
    <row r="184" spans="1:36" ht="12.75" customHeight="1" x14ac:dyDescent="0.2">
      <c r="A184" s="97"/>
      <c r="B184" s="14"/>
      <c r="C184" s="14"/>
      <c r="D184" s="14"/>
      <c r="E184" s="14"/>
      <c r="F184" s="137">
        <v>42976</v>
      </c>
      <c r="G184" s="14" t="s">
        <v>125</v>
      </c>
      <c r="H184" s="10">
        <v>35128.83</v>
      </c>
      <c r="I184" s="139"/>
      <c r="J184" s="11">
        <v>43147</v>
      </c>
      <c r="K184" s="10" t="s">
        <v>161</v>
      </c>
      <c r="L184" s="10">
        <v>121.72</v>
      </c>
      <c r="N184" s="11">
        <v>43504</v>
      </c>
      <c r="O184" s="12" t="s">
        <v>304</v>
      </c>
      <c r="P184" s="10">
        <v>143.55000000000001</v>
      </c>
      <c r="R184" s="11">
        <v>43868</v>
      </c>
      <c r="S184" s="10" t="s">
        <v>461</v>
      </c>
      <c r="T184" s="10">
        <v>982.79</v>
      </c>
      <c r="V184" s="11">
        <v>44263</v>
      </c>
      <c r="W184" s="12" t="s">
        <v>698</v>
      </c>
      <c r="X184" s="10">
        <v>1666.68</v>
      </c>
      <c r="Z184" s="11">
        <v>44593</v>
      </c>
      <c r="AA184" s="10" t="s">
        <v>902</v>
      </c>
      <c r="AB184" s="10">
        <v>575.72</v>
      </c>
      <c r="AD184" s="137">
        <v>44953</v>
      </c>
      <c r="AE184" s="10" t="s">
        <v>1094</v>
      </c>
      <c r="AF184" s="10">
        <v>1000</v>
      </c>
      <c r="AH184" s="10"/>
    </row>
    <row r="185" spans="1:36" ht="12.75" customHeight="1" x14ac:dyDescent="0.2">
      <c r="A185" s="97"/>
      <c r="B185" s="14"/>
      <c r="C185" s="14"/>
      <c r="D185" s="14"/>
      <c r="E185" s="14"/>
      <c r="F185" s="137">
        <v>42990</v>
      </c>
      <c r="G185" s="14" t="s">
        <v>126</v>
      </c>
      <c r="H185" s="10">
        <v>5447.62</v>
      </c>
      <c r="I185" s="139"/>
      <c r="J185" s="11">
        <v>43151</v>
      </c>
      <c r="K185" s="10" t="s">
        <v>162</v>
      </c>
      <c r="L185" s="10">
        <v>91</v>
      </c>
      <c r="N185" s="11">
        <v>43504</v>
      </c>
      <c r="O185" s="12" t="s">
        <v>305</v>
      </c>
      <c r="P185" s="10">
        <v>362</v>
      </c>
      <c r="R185" s="11">
        <v>43868</v>
      </c>
      <c r="S185" s="10" t="s">
        <v>462</v>
      </c>
      <c r="T185" s="10">
        <v>1216.42</v>
      </c>
      <c r="V185" s="11">
        <v>44264</v>
      </c>
      <c r="W185" s="12" t="s">
        <v>699</v>
      </c>
      <c r="X185" s="10">
        <v>322.20999999999998</v>
      </c>
      <c r="Z185" s="11">
        <v>44585</v>
      </c>
      <c r="AA185" s="10" t="s">
        <v>904</v>
      </c>
      <c r="AB185" s="10">
        <v>79.63</v>
      </c>
      <c r="AD185" s="137">
        <v>44935</v>
      </c>
      <c r="AE185" s="10" t="s">
        <v>1095</v>
      </c>
      <c r="AF185" s="10">
        <v>7295.91</v>
      </c>
      <c r="AH185" s="10"/>
    </row>
    <row r="186" spans="1:36" ht="12.75" customHeight="1" x14ac:dyDescent="0.2">
      <c r="A186" s="99"/>
      <c r="B186" s="14"/>
      <c r="C186" s="14"/>
      <c r="D186" s="14"/>
      <c r="E186" s="14"/>
      <c r="F186" s="137">
        <v>42990</v>
      </c>
      <c r="G186" s="14" t="s">
        <v>127</v>
      </c>
      <c r="H186" s="10">
        <v>177</v>
      </c>
      <c r="I186" s="139"/>
      <c r="J186" s="11">
        <v>43172</v>
      </c>
      <c r="K186" s="10" t="s">
        <v>167</v>
      </c>
      <c r="L186" s="10">
        <v>91</v>
      </c>
      <c r="N186" s="11">
        <v>43504</v>
      </c>
      <c r="O186" s="12" t="s">
        <v>306</v>
      </c>
      <c r="P186" s="10">
        <v>70</v>
      </c>
      <c r="R186" s="11">
        <v>43873</v>
      </c>
      <c r="S186" s="10" t="s">
        <v>463</v>
      </c>
      <c r="T186" s="10">
        <v>1666.68</v>
      </c>
      <c r="V186" s="11">
        <v>44264</v>
      </c>
      <c r="W186" s="12" t="s">
        <v>700</v>
      </c>
      <c r="X186" s="10">
        <v>169.39</v>
      </c>
      <c r="Z186" s="11">
        <v>44588</v>
      </c>
      <c r="AA186" s="10" t="s">
        <v>905</v>
      </c>
      <c r="AB186" s="10">
        <v>185.21</v>
      </c>
      <c r="AD186" s="137">
        <v>44966</v>
      </c>
      <c r="AE186" s="10" t="s">
        <v>1103</v>
      </c>
      <c r="AF186" s="10">
        <v>1000</v>
      </c>
    </row>
    <row r="187" spans="1:36" ht="12.75" customHeight="1" x14ac:dyDescent="0.2">
      <c r="A187" s="97"/>
      <c r="B187" s="14"/>
      <c r="C187" s="14"/>
      <c r="D187" s="14"/>
      <c r="E187" s="14"/>
      <c r="F187" s="137">
        <v>42992</v>
      </c>
      <c r="G187" s="14" t="s">
        <v>128</v>
      </c>
      <c r="H187" s="10">
        <v>121</v>
      </c>
      <c r="I187" s="139"/>
      <c r="J187" s="11">
        <v>43180</v>
      </c>
      <c r="K187" s="10" t="s">
        <v>168</v>
      </c>
      <c r="L187" s="10">
        <v>166.01</v>
      </c>
      <c r="N187" s="11">
        <v>43504</v>
      </c>
      <c r="O187" s="12" t="s">
        <v>307</v>
      </c>
      <c r="P187" s="10">
        <v>1666.68</v>
      </c>
      <c r="R187" s="11">
        <v>43882</v>
      </c>
      <c r="S187" s="10" t="s">
        <v>464</v>
      </c>
      <c r="T187" s="10">
        <v>174.77</v>
      </c>
      <c r="V187" s="11">
        <v>44301</v>
      </c>
      <c r="W187" s="12" t="s">
        <v>707</v>
      </c>
      <c r="X187" s="10">
        <v>141</v>
      </c>
      <c r="Z187" s="11">
        <v>44587</v>
      </c>
      <c r="AA187" s="10" t="s">
        <v>906</v>
      </c>
      <c r="AB187" s="10">
        <v>7257.15</v>
      </c>
      <c r="AD187" s="137">
        <v>44966</v>
      </c>
      <c r="AE187" s="10" t="s">
        <v>1104</v>
      </c>
      <c r="AF187" s="10">
        <v>23.47</v>
      </c>
      <c r="AH187" s="10"/>
    </row>
    <row r="188" spans="1:36" ht="24.75" customHeight="1" x14ac:dyDescent="0.2">
      <c r="A188" s="97"/>
      <c r="B188" s="14"/>
      <c r="C188" s="14"/>
      <c r="D188" s="14"/>
      <c r="E188" s="14"/>
      <c r="F188" s="137">
        <v>42996</v>
      </c>
      <c r="G188" s="14" t="s">
        <v>129</v>
      </c>
      <c r="H188" s="10">
        <v>1666.68</v>
      </c>
      <c r="I188" s="139"/>
      <c r="J188" s="11">
        <v>43167</v>
      </c>
      <c r="K188" s="10" t="s">
        <v>169</v>
      </c>
      <c r="L188" s="10">
        <v>4081.96</v>
      </c>
      <c r="N188" s="11">
        <v>43508</v>
      </c>
      <c r="O188" s="12" t="s">
        <v>308</v>
      </c>
      <c r="P188" s="10">
        <v>915</v>
      </c>
      <c r="R188" s="11">
        <v>43885</v>
      </c>
      <c r="S188" s="10" t="s">
        <v>465</v>
      </c>
      <c r="T188" s="10">
        <v>662</v>
      </c>
      <c r="V188" s="11">
        <v>44301</v>
      </c>
      <c r="W188" s="12" t="s">
        <v>708</v>
      </c>
      <c r="X188" s="10">
        <v>196.9</v>
      </c>
      <c r="Z188" s="11">
        <v>44581</v>
      </c>
      <c r="AA188" s="10" t="s">
        <v>909</v>
      </c>
      <c r="AB188" s="10">
        <f>60.26+45.17</f>
        <v>105.43</v>
      </c>
      <c r="AD188" s="137">
        <v>44966</v>
      </c>
      <c r="AE188" s="10" t="s">
        <v>1105</v>
      </c>
      <c r="AF188" s="10">
        <v>19.600000000000001</v>
      </c>
      <c r="AH188" s="10"/>
      <c r="AJ188" s="10"/>
    </row>
    <row r="189" spans="1:36" ht="37.5" customHeight="1" x14ac:dyDescent="0.2">
      <c r="A189" s="45"/>
      <c r="B189" s="14"/>
      <c r="C189" s="14"/>
      <c r="D189" s="14"/>
      <c r="E189" s="14"/>
      <c r="F189" s="137">
        <v>43003</v>
      </c>
      <c r="G189" s="14" t="s">
        <v>130</v>
      </c>
      <c r="H189" s="10">
        <v>313.16000000000003</v>
      </c>
      <c r="I189" s="139"/>
      <c r="J189" s="11">
        <v>43167</v>
      </c>
      <c r="K189" s="10" t="s">
        <v>170</v>
      </c>
      <c r="L189" s="10">
        <v>4081.96</v>
      </c>
      <c r="N189" s="11">
        <v>43507</v>
      </c>
      <c r="O189" s="12" t="s">
        <v>309</v>
      </c>
      <c r="P189" s="10">
        <v>2594.75</v>
      </c>
      <c r="R189" s="11">
        <v>43885</v>
      </c>
      <c r="S189" s="10" t="s">
        <v>466</v>
      </c>
      <c r="T189" s="10">
        <v>15</v>
      </c>
      <c r="V189" s="11">
        <v>44292</v>
      </c>
      <c r="W189" s="12" t="s">
        <v>709</v>
      </c>
      <c r="X189" s="10">
        <v>1666.68</v>
      </c>
      <c r="Z189" s="11">
        <v>44581</v>
      </c>
      <c r="AA189" s="10" t="s">
        <v>909</v>
      </c>
      <c r="AB189" s="10">
        <f>8.66+10.39</f>
        <v>19.05</v>
      </c>
      <c r="AD189" s="137">
        <v>44966</v>
      </c>
      <c r="AE189" s="10" t="s">
        <v>1106</v>
      </c>
      <c r="AF189" s="10">
        <v>71.31</v>
      </c>
    </row>
    <row r="190" spans="1:36" ht="12.75" customHeight="1" x14ac:dyDescent="0.2">
      <c r="A190" s="97"/>
      <c r="B190" s="14"/>
      <c r="C190" s="14"/>
      <c r="D190" s="14"/>
      <c r="E190" s="14"/>
      <c r="F190" s="137">
        <v>43017</v>
      </c>
      <c r="G190" s="14" t="s">
        <v>135</v>
      </c>
      <c r="H190" s="10">
        <v>5447.62</v>
      </c>
      <c r="I190" s="139"/>
      <c r="J190" s="11">
        <v>43186</v>
      </c>
      <c r="K190" s="10" t="s">
        <v>171</v>
      </c>
      <c r="L190" s="10">
        <v>221.12</v>
      </c>
      <c r="N190" s="11">
        <v>43530</v>
      </c>
      <c r="O190" s="12" t="s">
        <v>311</v>
      </c>
      <c r="P190" s="10">
        <v>93</v>
      </c>
      <c r="R190" s="11">
        <v>43868</v>
      </c>
      <c r="S190" s="10" t="s">
        <v>467</v>
      </c>
      <c r="T190" s="10">
        <v>91.5</v>
      </c>
      <c r="V190" s="11">
        <v>44294</v>
      </c>
      <c r="W190" s="12" t="s">
        <v>726</v>
      </c>
      <c r="X190" s="10">
        <v>6968.69</v>
      </c>
      <c r="Z190" s="11">
        <v>44581</v>
      </c>
      <c r="AA190" s="10" t="s">
        <v>909</v>
      </c>
      <c r="AB190" s="10">
        <f>2.29+2.05</f>
        <v>4.34</v>
      </c>
      <c r="AD190" s="137">
        <v>44966</v>
      </c>
      <c r="AE190" s="10" t="s">
        <v>1107</v>
      </c>
      <c r="AF190" s="10">
        <v>778.69</v>
      </c>
      <c r="AH190" s="10"/>
    </row>
    <row r="191" spans="1:36" ht="12.75" customHeight="1" x14ac:dyDescent="0.2">
      <c r="A191" s="97"/>
      <c r="B191" s="14"/>
      <c r="C191" s="14"/>
      <c r="D191" s="14"/>
      <c r="E191" s="14"/>
      <c r="F191" s="137">
        <v>43033</v>
      </c>
      <c r="G191" s="14" t="s">
        <v>136</v>
      </c>
      <c r="H191" s="10">
        <v>105</v>
      </c>
      <c r="I191" s="139"/>
      <c r="J191" s="11">
        <v>43187</v>
      </c>
      <c r="K191" s="10" t="s">
        <v>172</v>
      </c>
      <c r="L191" s="10">
        <v>2770.18</v>
      </c>
      <c r="N191" s="11">
        <v>43531</v>
      </c>
      <c r="O191" s="12" t="s">
        <v>312</v>
      </c>
      <c r="P191" s="10">
        <v>2731.32</v>
      </c>
      <c r="R191" s="11">
        <v>43899</v>
      </c>
      <c r="S191" s="10" t="s">
        <v>479</v>
      </c>
      <c r="T191" s="10">
        <v>91</v>
      </c>
      <c r="V191" s="11">
        <v>44327</v>
      </c>
      <c r="W191" s="12" t="s">
        <v>729</v>
      </c>
      <c r="X191" s="10">
        <v>140.54</v>
      </c>
      <c r="Z191" s="11">
        <v>44581</v>
      </c>
      <c r="AA191" s="10" t="s">
        <v>909</v>
      </c>
      <c r="AB191" s="10">
        <f>72.79+109.19+72.79</f>
        <v>254.77000000000004</v>
      </c>
      <c r="AD191" s="137">
        <v>44967</v>
      </c>
      <c r="AE191" s="10" t="s">
        <v>1108</v>
      </c>
      <c r="AF191" s="10">
        <v>288</v>
      </c>
      <c r="AH191" s="10"/>
    </row>
    <row r="192" spans="1:36" ht="22.5" customHeight="1" x14ac:dyDescent="0.2">
      <c r="A192" s="97"/>
      <c r="B192" s="14"/>
      <c r="C192" s="14"/>
      <c r="D192" s="14"/>
      <c r="E192" s="14"/>
      <c r="F192" s="137">
        <v>43060</v>
      </c>
      <c r="G192" s="14" t="s">
        <v>137</v>
      </c>
      <c r="H192" s="10">
        <v>127.91</v>
      </c>
      <c r="I192" s="139"/>
      <c r="J192" s="11">
        <v>43193</v>
      </c>
      <c r="K192" s="10" t="s">
        <v>173</v>
      </c>
      <c r="L192" s="10">
        <v>103</v>
      </c>
      <c r="N192" s="11">
        <v>43531</v>
      </c>
      <c r="O192" s="12" t="s">
        <v>313</v>
      </c>
      <c r="P192" s="10">
        <v>68.28</v>
      </c>
      <c r="R192" s="11">
        <v>43896</v>
      </c>
      <c r="S192" s="10" t="s">
        <v>480</v>
      </c>
      <c r="T192" s="10">
        <v>1750.49</v>
      </c>
      <c r="V192" s="11">
        <v>44350</v>
      </c>
      <c r="W192" s="12" t="s">
        <v>740</v>
      </c>
      <c r="X192" s="10">
        <v>1666.68</v>
      </c>
      <c r="Z192" s="11">
        <v>44601</v>
      </c>
      <c r="AA192" s="10" t="s">
        <v>898</v>
      </c>
      <c r="AB192" s="10">
        <v>6887.07</v>
      </c>
      <c r="AD192" s="137">
        <v>44972</v>
      </c>
      <c r="AE192" s="10" t="s">
        <v>1109</v>
      </c>
      <c r="AF192" s="10">
        <v>62.84</v>
      </c>
      <c r="AH192" s="10"/>
    </row>
    <row r="193" spans="1:34" ht="18.75" customHeight="1" x14ac:dyDescent="0.2">
      <c r="A193" s="97"/>
      <c r="B193" s="14"/>
      <c r="C193" s="14"/>
      <c r="D193" s="14"/>
      <c r="E193" s="14"/>
      <c r="F193" s="137">
        <v>43060</v>
      </c>
      <c r="G193" s="14" t="s">
        <v>138</v>
      </c>
      <c r="H193" s="10">
        <v>5447.62</v>
      </c>
      <c r="I193" s="139"/>
      <c r="J193" s="11">
        <v>43203</v>
      </c>
      <c r="K193" s="10" t="s">
        <v>174</v>
      </c>
      <c r="L193" s="10">
        <v>214</v>
      </c>
      <c r="N193" s="11">
        <v>43536</v>
      </c>
      <c r="O193" s="12" t="s">
        <v>314</v>
      </c>
      <c r="P193" s="10">
        <v>8338.18</v>
      </c>
      <c r="R193" s="11">
        <v>43899</v>
      </c>
      <c r="S193" s="10" t="s">
        <v>481</v>
      </c>
      <c r="T193" s="10">
        <v>6995.6</v>
      </c>
      <c r="V193" s="11">
        <v>44351</v>
      </c>
      <c r="W193" s="12" t="s">
        <v>741</v>
      </c>
      <c r="X193" s="10">
        <v>179</v>
      </c>
      <c r="Z193" s="11">
        <v>44610</v>
      </c>
      <c r="AA193" s="10" t="s">
        <v>912</v>
      </c>
      <c r="AB193" s="10">
        <v>4.5199999999999996</v>
      </c>
      <c r="AD193" s="137">
        <v>44979</v>
      </c>
      <c r="AE193" s="10" t="s">
        <v>1110</v>
      </c>
      <c r="AF193" s="10">
        <v>2914.16</v>
      </c>
      <c r="AH193" s="10"/>
    </row>
    <row r="194" spans="1:34" ht="12.75" customHeight="1" x14ac:dyDescent="0.2">
      <c r="A194" s="97"/>
      <c r="B194" s="14"/>
      <c r="C194" s="14"/>
      <c r="D194" s="14"/>
      <c r="E194" s="14"/>
      <c r="F194" s="137">
        <v>43081</v>
      </c>
      <c r="G194" s="14" t="s">
        <v>139</v>
      </c>
      <c r="H194" s="10">
        <v>1666.68</v>
      </c>
      <c r="I194" s="139"/>
      <c r="J194" s="11">
        <v>43203</v>
      </c>
      <c r="K194" s="10" t="s">
        <v>175</v>
      </c>
      <c r="L194" s="10">
        <v>486.54</v>
      </c>
      <c r="N194" s="11">
        <v>43536</v>
      </c>
      <c r="O194" s="12" t="s">
        <v>315</v>
      </c>
      <c r="P194" s="10">
        <v>939.83</v>
      </c>
      <c r="R194" s="11">
        <v>43913</v>
      </c>
      <c r="S194" s="10" t="s">
        <v>482</v>
      </c>
      <c r="T194" s="10">
        <v>187.53</v>
      </c>
      <c r="V194" s="11">
        <v>44356</v>
      </c>
      <c r="W194" s="12" t="s">
        <v>742</v>
      </c>
      <c r="X194" s="10">
        <v>1251.92</v>
      </c>
      <c r="Z194" s="11">
        <v>44610</v>
      </c>
      <c r="AA194" s="10" t="s">
        <v>913</v>
      </c>
      <c r="AB194" s="10">
        <v>18.309999999999999</v>
      </c>
      <c r="AD194" s="137">
        <v>45015</v>
      </c>
      <c r="AE194" s="10" t="s">
        <v>1112</v>
      </c>
      <c r="AF194" s="10">
        <v>1917.47</v>
      </c>
      <c r="AH194" s="10"/>
    </row>
    <row r="195" spans="1:34" ht="21" customHeight="1" x14ac:dyDescent="0.2">
      <c r="A195" s="97"/>
      <c r="B195" s="14"/>
      <c r="C195" s="14"/>
      <c r="D195" s="14"/>
      <c r="E195" s="14"/>
      <c r="F195" s="137">
        <v>43081</v>
      </c>
      <c r="G195" s="14" t="s">
        <v>140</v>
      </c>
      <c r="H195" s="10">
        <v>833.34</v>
      </c>
      <c r="I195" s="139"/>
      <c r="J195" s="11">
        <v>43203</v>
      </c>
      <c r="K195" s="10" t="s">
        <v>176</v>
      </c>
      <c r="L195" s="10">
        <v>259.60000000000002</v>
      </c>
      <c r="N195" s="11">
        <v>43552</v>
      </c>
      <c r="O195" s="12" t="s">
        <v>323</v>
      </c>
      <c r="P195" s="10">
        <f>1594.66+515.53</f>
        <v>2110.19</v>
      </c>
      <c r="R195" s="11">
        <v>43920</v>
      </c>
      <c r="S195" s="10" t="s">
        <v>483</v>
      </c>
      <c r="T195" s="10">
        <f>0.51+0.51+0.02+0.02+67.76+0.63+0.63+0.02+0.02+83.87+76.45+0.57+0.02+0.02+0.57</f>
        <v>231.62</v>
      </c>
      <c r="V195" s="11">
        <v>44356</v>
      </c>
      <c r="W195" s="12" t="s">
        <v>743</v>
      </c>
      <c r="X195" s="10">
        <v>7110.43</v>
      </c>
      <c r="Z195" s="11">
        <v>44610</v>
      </c>
      <c r="AA195" s="10" t="s">
        <v>914</v>
      </c>
      <c r="AB195" s="10">
        <v>43.4</v>
      </c>
      <c r="AD195" s="137">
        <v>45005</v>
      </c>
      <c r="AE195" s="10" t="s">
        <v>1113</v>
      </c>
      <c r="AF195" s="10">
        <v>1000</v>
      </c>
      <c r="AH195" s="10"/>
    </row>
    <row r="196" spans="1:34" ht="12.75" customHeight="1" x14ac:dyDescent="0.2">
      <c r="A196" s="97"/>
      <c r="B196" s="14"/>
      <c r="C196" s="14"/>
      <c r="D196" s="14"/>
      <c r="E196" s="14"/>
      <c r="F196" s="14"/>
      <c r="G196" s="14"/>
      <c r="J196" s="11">
        <v>43208</v>
      </c>
      <c r="K196" s="10" t="s">
        <v>177</v>
      </c>
      <c r="L196" s="10">
        <v>7.51</v>
      </c>
      <c r="N196" s="11">
        <v>43558</v>
      </c>
      <c r="O196" s="12" t="s">
        <v>324</v>
      </c>
      <c r="P196" s="10">
        <f>0.27+0.83+35.55+109.95+0.27+0.83+0.01+0.03+0.01+0.03</f>
        <v>147.78</v>
      </c>
      <c r="R196" s="11">
        <v>43931</v>
      </c>
      <c r="S196" s="10" t="s">
        <v>487</v>
      </c>
      <c r="T196" s="10">
        <v>1666.68</v>
      </c>
      <c r="V196" s="11">
        <v>44342</v>
      </c>
      <c r="W196" s="12" t="s">
        <v>744</v>
      </c>
      <c r="X196" s="10">
        <v>894.93</v>
      </c>
      <c r="Z196" s="11">
        <v>44610</v>
      </c>
      <c r="AA196" s="10" t="s">
        <v>915</v>
      </c>
      <c r="AB196" s="10">
        <v>26.05</v>
      </c>
      <c r="AD196" s="137">
        <v>44994</v>
      </c>
      <c r="AE196" s="10" t="s">
        <v>1114</v>
      </c>
      <c r="AF196" s="10">
        <f>2.37+0.74+204.3+0.89+54.59+2.71</f>
        <v>265.59999999999997</v>
      </c>
      <c r="AH196" s="10"/>
    </row>
    <row r="197" spans="1:34" ht="26.25" customHeight="1" x14ac:dyDescent="0.2">
      <c r="A197" s="97"/>
      <c r="B197" s="14"/>
      <c r="C197" s="14"/>
      <c r="D197" s="14"/>
      <c r="E197" s="14"/>
      <c r="F197" s="137">
        <v>42976</v>
      </c>
      <c r="G197" s="14" t="s">
        <v>163</v>
      </c>
      <c r="H197" s="10">
        <v>470</v>
      </c>
      <c r="J197" s="11">
        <v>43195</v>
      </c>
      <c r="K197" s="10" t="s">
        <v>178</v>
      </c>
      <c r="L197" s="10">
        <v>4081.96</v>
      </c>
      <c r="N197" s="11">
        <v>43564</v>
      </c>
      <c r="O197" s="12" t="s">
        <v>332</v>
      </c>
      <c r="P197" s="10">
        <v>6791.02</v>
      </c>
      <c r="R197" s="11">
        <v>43951</v>
      </c>
      <c r="S197" s="10" t="s">
        <v>488</v>
      </c>
      <c r="T197" s="10">
        <v>157.41999999999999</v>
      </c>
      <c r="V197" s="11">
        <v>44371</v>
      </c>
      <c r="W197" s="12" t="s">
        <v>745</v>
      </c>
      <c r="X197" s="10">
        <v>176.45</v>
      </c>
      <c r="Z197" s="10">
        <v>44593</v>
      </c>
      <c r="AA197" s="10" t="s">
        <v>900</v>
      </c>
      <c r="AB197" s="10">
        <v>267.89999999999998</v>
      </c>
      <c r="AD197" s="137">
        <v>44994</v>
      </c>
      <c r="AE197" s="10" t="s">
        <v>1122</v>
      </c>
      <c r="AF197" s="10">
        <v>7330.06</v>
      </c>
      <c r="AH197" s="10"/>
    </row>
    <row r="198" spans="1:34" ht="26.25" customHeight="1" x14ac:dyDescent="0.2">
      <c r="A198" s="97"/>
      <c r="B198" s="14"/>
      <c r="C198" s="14"/>
      <c r="D198" s="14"/>
      <c r="E198" s="14"/>
      <c r="F198" s="137">
        <v>42997</v>
      </c>
      <c r="G198" s="14" t="s">
        <v>164</v>
      </c>
      <c r="H198" s="14">
        <v>833.34</v>
      </c>
      <c r="I198" s="14"/>
      <c r="J198" s="11">
        <v>43195</v>
      </c>
      <c r="K198" s="14" t="s">
        <v>179</v>
      </c>
      <c r="L198" s="14">
        <v>1688.68</v>
      </c>
      <c r="M198" s="14"/>
      <c r="N198" s="11">
        <v>43565</v>
      </c>
      <c r="O198" s="12" t="s">
        <v>333</v>
      </c>
      <c r="P198" s="14">
        <v>1666.68</v>
      </c>
      <c r="Q198" s="14"/>
      <c r="R198" s="137">
        <v>43929</v>
      </c>
      <c r="S198" s="14" t="s">
        <v>489</v>
      </c>
      <c r="T198" s="14">
        <v>6345.71</v>
      </c>
      <c r="U198" s="14"/>
      <c r="V198" s="11">
        <v>44389</v>
      </c>
      <c r="W198" s="12" t="s">
        <v>752</v>
      </c>
      <c r="X198" s="14">
        <v>7110.43</v>
      </c>
      <c r="Y198" s="14"/>
      <c r="Z198" s="137">
        <v>44601</v>
      </c>
      <c r="AA198" s="14" t="s">
        <v>901</v>
      </c>
      <c r="AB198" s="14">
        <v>314.57</v>
      </c>
      <c r="AC198" s="14"/>
      <c r="AD198" s="137">
        <v>45034</v>
      </c>
      <c r="AE198" s="14" t="s">
        <v>1123</v>
      </c>
      <c r="AF198" s="14">
        <v>1000</v>
      </c>
      <c r="AG198" s="14"/>
      <c r="AH198" s="14"/>
    </row>
    <row r="199" spans="1:34" ht="17.25" customHeight="1" x14ac:dyDescent="0.2">
      <c r="A199" s="97"/>
      <c r="B199" s="14"/>
      <c r="C199" s="14"/>
      <c r="D199" s="14"/>
      <c r="E199" s="14"/>
      <c r="F199" s="14"/>
      <c r="G199" s="14"/>
      <c r="H199" s="14"/>
      <c r="I199" s="14"/>
      <c r="J199" s="11">
        <v>43245</v>
      </c>
      <c r="K199" s="14" t="s">
        <v>180</v>
      </c>
      <c r="L199" s="14">
        <v>1320.13</v>
      </c>
      <c r="M199" s="14"/>
      <c r="N199" s="11">
        <v>43566</v>
      </c>
      <c r="O199" s="12" t="s">
        <v>334</v>
      </c>
      <c r="P199" s="14">
        <v>56</v>
      </c>
      <c r="Q199" s="14"/>
      <c r="R199" s="137">
        <v>43936</v>
      </c>
      <c r="S199" s="14" t="s">
        <v>492</v>
      </c>
      <c r="T199" s="14">
        <v>93</v>
      </c>
      <c r="U199" s="14"/>
      <c r="V199" s="11">
        <v>44418</v>
      </c>
      <c r="W199" s="12" t="s">
        <v>760</v>
      </c>
      <c r="X199" s="14">
        <v>7110.43</v>
      </c>
      <c r="Y199" s="14"/>
      <c r="Z199" s="137">
        <v>44593</v>
      </c>
      <c r="AA199" s="14" t="s">
        <v>902</v>
      </c>
      <c r="AB199" s="14">
        <v>575.72</v>
      </c>
      <c r="AC199" s="14"/>
      <c r="AD199" s="137">
        <v>45028</v>
      </c>
      <c r="AE199" s="14" t="s">
        <v>1124</v>
      </c>
      <c r="AF199" s="14">
        <v>104.84</v>
      </c>
      <c r="AG199" s="14"/>
      <c r="AH199" s="14"/>
    </row>
    <row r="200" spans="1:34" ht="12.75" customHeight="1" x14ac:dyDescent="0.2">
      <c r="A200" s="97"/>
      <c r="B200" s="14"/>
      <c r="C200" s="14"/>
      <c r="D200" s="14"/>
      <c r="E200" s="14"/>
      <c r="F200" s="14"/>
      <c r="G200" s="14"/>
      <c r="H200" s="14"/>
      <c r="I200" s="14"/>
      <c r="J200" s="11">
        <v>43230</v>
      </c>
      <c r="K200" s="14" t="s">
        <v>181</v>
      </c>
      <c r="L200" s="14">
        <v>91</v>
      </c>
      <c r="M200" s="14"/>
      <c r="N200" s="11">
        <v>43570</v>
      </c>
      <c r="O200" s="12" t="s">
        <v>335</v>
      </c>
      <c r="P200" s="14">
        <v>426.2</v>
      </c>
      <c r="Q200" s="14"/>
      <c r="R200" s="137">
        <v>43936</v>
      </c>
      <c r="S200" s="14" t="s">
        <v>493</v>
      </c>
      <c r="T200" s="14">
        <v>23</v>
      </c>
      <c r="U200" s="14"/>
      <c r="V200" s="11">
        <v>44412</v>
      </c>
      <c r="W200" s="12" t="s">
        <v>761</v>
      </c>
      <c r="X200" s="14">
        <v>139.69999999999999</v>
      </c>
      <c r="Y200" s="14"/>
      <c r="Z200" s="137">
        <v>44617</v>
      </c>
      <c r="AA200" s="14" t="s">
        <v>916</v>
      </c>
      <c r="AB200" s="14">
        <v>908.46</v>
      </c>
      <c r="AC200" s="14"/>
      <c r="AD200" s="137">
        <v>45057</v>
      </c>
      <c r="AE200" s="14" t="s">
        <v>1127</v>
      </c>
      <c r="AF200" s="14">
        <v>8254.3799999999992</v>
      </c>
      <c r="AG200" s="14"/>
      <c r="AH200" s="93"/>
    </row>
    <row r="201" spans="1:34" ht="12.75" customHeight="1" x14ac:dyDescent="0.2">
      <c r="A201" s="97"/>
      <c r="B201" s="14"/>
      <c r="C201" s="14"/>
      <c r="D201" s="14"/>
      <c r="E201" s="14"/>
      <c r="F201" s="14"/>
      <c r="G201" s="14"/>
      <c r="H201" s="14"/>
      <c r="I201" s="14"/>
      <c r="J201" s="11">
        <v>43230</v>
      </c>
      <c r="K201" s="14" t="s">
        <v>182</v>
      </c>
      <c r="L201" s="14">
        <v>4081.96</v>
      </c>
      <c r="M201" s="14"/>
      <c r="N201" s="11">
        <v>43570</v>
      </c>
      <c r="O201" s="12" t="s">
        <v>336</v>
      </c>
      <c r="P201" s="14">
        <v>151.57</v>
      </c>
      <c r="Q201" s="14"/>
      <c r="R201" s="137">
        <v>43936</v>
      </c>
      <c r="S201" s="14" t="s">
        <v>494</v>
      </c>
      <c r="T201" s="14">
        <v>4</v>
      </c>
      <c r="U201" s="14"/>
      <c r="V201" s="11">
        <v>44412</v>
      </c>
      <c r="W201" s="12" t="s">
        <v>762</v>
      </c>
      <c r="X201" s="14">
        <v>243.22</v>
      </c>
      <c r="Y201" s="14"/>
      <c r="Z201" s="137">
        <v>44631</v>
      </c>
      <c r="AA201" s="14" t="s">
        <v>972</v>
      </c>
      <c r="AB201" s="14">
        <f>0.68+0.17+63.7+0.99+1.64</f>
        <v>67.179999999999993</v>
      </c>
      <c r="AC201" s="14"/>
      <c r="AD201" s="137">
        <v>45061</v>
      </c>
      <c r="AE201" s="14" t="s">
        <v>1129</v>
      </c>
      <c r="AF201" s="14">
        <v>1000</v>
      </c>
      <c r="AG201" s="14"/>
      <c r="AH201" s="14"/>
    </row>
    <row r="202" spans="1:34" ht="16.5" customHeight="1" x14ac:dyDescent="0.2">
      <c r="A202" s="97"/>
      <c r="B202" s="14"/>
      <c r="C202" s="14"/>
      <c r="D202" s="14"/>
      <c r="E202" s="14"/>
      <c r="F202" s="14"/>
      <c r="G202" s="14"/>
      <c r="H202" s="14"/>
      <c r="I202" s="14"/>
      <c r="J202" s="11">
        <v>43245</v>
      </c>
      <c r="K202" s="14" t="s">
        <v>183</v>
      </c>
      <c r="L202" s="14">
        <f>2210.34+1123.71+2655.34</f>
        <v>5989.39</v>
      </c>
      <c r="M202" s="14"/>
      <c r="N202" s="11">
        <v>43580</v>
      </c>
      <c r="O202" s="12" t="s">
        <v>337</v>
      </c>
      <c r="P202" s="14">
        <f>982.79+1108.89</f>
        <v>2091.6800000000003</v>
      </c>
      <c r="Q202" s="14"/>
      <c r="R202" s="137">
        <v>43936</v>
      </c>
      <c r="S202" s="14" t="s">
        <v>495</v>
      </c>
      <c r="T202" s="14">
        <v>65</v>
      </c>
      <c r="U202" s="14"/>
      <c r="V202" s="11">
        <v>44419</v>
      </c>
      <c r="W202" s="12" t="s">
        <v>763</v>
      </c>
      <c r="X202" s="14">
        <v>1666.68</v>
      </c>
      <c r="Y202" s="14"/>
      <c r="Z202" s="137">
        <v>44630</v>
      </c>
      <c r="AA202" s="14" t="s">
        <v>976</v>
      </c>
      <c r="AB202" s="14">
        <v>7257.15</v>
      </c>
      <c r="AC202" s="14"/>
      <c r="AD202" s="137">
        <v>45028</v>
      </c>
      <c r="AE202" s="14" t="s">
        <v>1130</v>
      </c>
      <c r="AF202" s="14">
        <v>7182.09</v>
      </c>
      <c r="AG202" s="14"/>
      <c r="AH202" s="14"/>
    </row>
    <row r="203" spans="1:34" ht="15.75" customHeight="1" x14ac:dyDescent="0.2">
      <c r="A203" s="97"/>
      <c r="B203" s="14"/>
      <c r="C203" s="14"/>
      <c r="D203" s="14"/>
      <c r="E203" s="14"/>
      <c r="F203" s="14"/>
      <c r="G203" s="14"/>
      <c r="H203" s="14"/>
      <c r="I203" s="14"/>
      <c r="J203" s="11">
        <v>43238</v>
      </c>
      <c r="K203" s="14" t="s">
        <v>184</v>
      </c>
      <c r="L203" s="14">
        <v>349</v>
      </c>
      <c r="M203" s="14"/>
      <c r="N203" s="11">
        <v>43598</v>
      </c>
      <c r="O203" s="12" t="s">
        <v>342</v>
      </c>
      <c r="P203" s="14">
        <v>115.5</v>
      </c>
      <c r="Q203" s="14"/>
      <c r="R203" s="137">
        <v>43959</v>
      </c>
      <c r="S203" s="14" t="s">
        <v>497</v>
      </c>
      <c r="T203" s="14">
        <v>1126.3800000000001</v>
      </c>
      <c r="U203" s="14"/>
      <c r="V203" s="11">
        <v>44448</v>
      </c>
      <c r="W203" s="12" t="s">
        <v>827</v>
      </c>
      <c r="X203" s="14">
        <v>7325.61</v>
      </c>
      <c r="Y203" s="14"/>
      <c r="Z203" s="137">
        <v>44657</v>
      </c>
      <c r="AA203" s="14" t="s">
        <v>985</v>
      </c>
      <c r="AB203" s="14">
        <v>2357.14</v>
      </c>
      <c r="AC203" s="14"/>
      <c r="AD203" s="137">
        <v>45062</v>
      </c>
      <c r="AE203" s="14" t="s">
        <v>1131</v>
      </c>
      <c r="AF203" s="14">
        <v>2465.84</v>
      </c>
      <c r="AG203" s="14"/>
      <c r="AH203" s="14"/>
    </row>
    <row r="204" spans="1:34" ht="15.75" customHeight="1" x14ac:dyDescent="0.2">
      <c r="A204" s="97"/>
      <c r="B204" s="14"/>
      <c r="C204" s="14"/>
      <c r="D204" s="14"/>
      <c r="E204" s="14"/>
      <c r="F204" s="14"/>
      <c r="G204" s="14"/>
      <c r="H204" s="14"/>
      <c r="I204" s="14"/>
      <c r="J204" s="11">
        <v>43249</v>
      </c>
      <c r="K204" s="14" t="s">
        <v>185</v>
      </c>
      <c r="L204" s="14">
        <v>5447.62</v>
      </c>
      <c r="M204" s="14"/>
      <c r="N204" s="137">
        <v>43593</v>
      </c>
      <c r="O204" s="12" t="s">
        <v>343</v>
      </c>
      <c r="P204" s="14">
        <v>651</v>
      </c>
      <c r="Q204" s="14"/>
      <c r="R204" s="137">
        <v>43959</v>
      </c>
      <c r="S204" s="14" t="s">
        <v>498</v>
      </c>
      <c r="T204" s="14">
        <v>2730.84</v>
      </c>
      <c r="U204" s="14"/>
      <c r="V204" s="11">
        <v>44441</v>
      </c>
      <c r="W204" s="12" t="s">
        <v>828</v>
      </c>
      <c r="X204" s="14">
        <v>146.35</v>
      </c>
      <c r="Y204" s="14"/>
      <c r="Z204" s="137">
        <v>44666</v>
      </c>
      <c r="AA204" s="14" t="s">
        <v>986</v>
      </c>
      <c r="AB204" s="14">
        <v>1290.74</v>
      </c>
      <c r="AC204" s="14"/>
      <c r="AD204" s="137">
        <v>45062</v>
      </c>
      <c r="AE204" s="14" t="s">
        <v>1132</v>
      </c>
      <c r="AF204" s="14">
        <v>43.72</v>
      </c>
      <c r="AG204" s="14"/>
      <c r="AH204" s="14"/>
    </row>
    <row r="205" spans="1:34" ht="12.75" customHeight="1" x14ac:dyDescent="0.2">
      <c r="A205" s="97"/>
      <c r="B205" s="14"/>
      <c r="C205" s="14"/>
      <c r="D205" s="14"/>
      <c r="E205" s="14"/>
      <c r="F205" s="14"/>
      <c r="G205" s="14"/>
      <c r="H205" s="14"/>
      <c r="I205" s="14"/>
      <c r="J205" s="11">
        <v>43276</v>
      </c>
      <c r="K205" s="14" t="s">
        <v>195</v>
      </c>
      <c r="L205" s="14">
        <v>185</v>
      </c>
      <c r="M205" s="14"/>
      <c r="N205" s="137">
        <v>43594</v>
      </c>
      <c r="O205" s="12" t="s">
        <v>344</v>
      </c>
      <c r="P205" s="14">
        <v>5649.22</v>
      </c>
      <c r="Q205" s="14"/>
      <c r="R205" s="137">
        <v>43948</v>
      </c>
      <c r="S205" s="14" t="s">
        <v>499</v>
      </c>
      <c r="T205" s="14">
        <v>0.91</v>
      </c>
      <c r="U205" s="14"/>
      <c r="V205" s="11">
        <v>44449</v>
      </c>
      <c r="W205" s="12" t="s">
        <v>829</v>
      </c>
      <c r="X205" s="14">
        <v>1720.53</v>
      </c>
      <c r="Y205" s="14"/>
      <c r="Z205" s="137">
        <v>44659</v>
      </c>
      <c r="AA205" s="14" t="s">
        <v>987</v>
      </c>
      <c r="AB205" s="14">
        <v>7257.15</v>
      </c>
      <c r="AC205" s="14"/>
      <c r="AD205" s="137">
        <v>45064</v>
      </c>
      <c r="AE205" s="14" t="s">
        <v>1133</v>
      </c>
      <c r="AF205" s="14">
        <v>1051</v>
      </c>
      <c r="AG205" s="14"/>
      <c r="AH205" s="14"/>
    </row>
    <row r="206" spans="1:34" ht="24.75" customHeight="1" x14ac:dyDescent="0.2">
      <c r="A206" s="97"/>
      <c r="B206" s="14"/>
      <c r="C206" s="14"/>
      <c r="D206" s="14"/>
      <c r="E206" s="14"/>
      <c r="F206" s="14"/>
      <c r="G206" s="14"/>
      <c r="H206" s="14"/>
      <c r="I206" s="14"/>
      <c r="J206" s="11">
        <v>43276</v>
      </c>
      <c r="K206" s="14" t="s">
        <v>196</v>
      </c>
      <c r="L206" s="14">
        <v>135.57</v>
      </c>
      <c r="M206" s="14"/>
      <c r="N206" s="137">
        <v>43595</v>
      </c>
      <c r="O206" s="12" t="s">
        <v>345</v>
      </c>
      <c r="P206" s="14">
        <f>0.02+0.02+0.02+0.02+0.51+0.57+0.51+0.57+67.76+76.45</f>
        <v>146.44999999999999</v>
      </c>
      <c r="Q206" s="14"/>
      <c r="R206" s="137">
        <v>43948</v>
      </c>
      <c r="S206" s="14" t="s">
        <v>499</v>
      </c>
      <c r="T206" s="14">
        <v>0.03</v>
      </c>
      <c r="U206" s="14"/>
      <c r="V206" s="11">
        <v>44460</v>
      </c>
      <c r="W206" s="12" t="s">
        <v>830</v>
      </c>
      <c r="X206" s="14">
        <v>276.05</v>
      </c>
      <c r="Y206" s="14"/>
      <c r="Z206" s="137">
        <v>44691</v>
      </c>
      <c r="AA206" s="14" t="s">
        <v>998</v>
      </c>
      <c r="AB206" s="14">
        <v>125.36</v>
      </c>
      <c r="AC206" s="14"/>
      <c r="AD206" s="137">
        <v>45050</v>
      </c>
      <c r="AE206" s="14" t="s">
        <v>1134</v>
      </c>
      <c r="AF206" s="14">
        <v>114.5</v>
      </c>
      <c r="AG206" s="14"/>
      <c r="AH206" s="14"/>
    </row>
    <row r="207" spans="1:34" ht="12.75" customHeight="1" x14ac:dyDescent="0.2">
      <c r="A207" s="97"/>
      <c r="B207" s="14"/>
      <c r="C207" s="14"/>
      <c r="D207" s="14"/>
      <c r="E207" s="14"/>
      <c r="F207" s="14"/>
      <c r="G207" s="14"/>
      <c r="H207" s="14"/>
      <c r="I207" s="14"/>
      <c r="J207" s="11">
        <v>43263</v>
      </c>
      <c r="K207" s="14" t="s">
        <v>197</v>
      </c>
      <c r="L207" s="14">
        <v>419.36</v>
      </c>
      <c r="M207" s="14"/>
      <c r="N207" s="137">
        <v>43614</v>
      </c>
      <c r="O207" s="12" t="s">
        <v>347</v>
      </c>
      <c r="P207" s="14">
        <v>162.81</v>
      </c>
      <c r="Q207" s="14"/>
      <c r="R207" s="137">
        <v>43948</v>
      </c>
      <c r="S207" s="14" t="s">
        <v>499</v>
      </c>
      <c r="T207" s="14">
        <v>0.91</v>
      </c>
      <c r="U207" s="14"/>
      <c r="V207" s="11">
        <v>44460</v>
      </c>
      <c r="W207" s="12" t="s">
        <v>831</v>
      </c>
      <c r="X207" s="14">
        <v>61.76</v>
      </c>
      <c r="Y207" s="14"/>
      <c r="Z207" s="137">
        <v>44700</v>
      </c>
      <c r="AA207" s="14" t="s">
        <v>1003</v>
      </c>
      <c r="AB207" s="14">
        <v>1909.6</v>
      </c>
      <c r="AC207" s="14"/>
      <c r="AD207" s="137">
        <v>45057</v>
      </c>
      <c r="AE207" s="14" t="s">
        <v>1136</v>
      </c>
      <c r="AF207" s="14">
        <v>5.1100000000000003</v>
      </c>
      <c r="AG207" s="14"/>
      <c r="AH207" s="14"/>
    </row>
    <row r="208" spans="1:34" ht="41.25" customHeight="1" x14ac:dyDescent="0.2">
      <c r="A208" s="97"/>
      <c r="B208" s="14"/>
      <c r="C208" s="14"/>
      <c r="D208" s="14"/>
      <c r="E208" s="14"/>
      <c r="F208" s="14"/>
      <c r="G208" s="14"/>
      <c r="H208" s="14"/>
      <c r="I208" s="14"/>
      <c r="J208" s="11">
        <v>43258</v>
      </c>
      <c r="K208" s="14" t="s">
        <v>198</v>
      </c>
      <c r="L208" s="14">
        <v>5447.62</v>
      </c>
      <c r="M208" s="14"/>
      <c r="N208" s="137">
        <v>43629</v>
      </c>
      <c r="O208" s="12" t="s">
        <v>348</v>
      </c>
      <c r="P208" s="14">
        <v>1666.68</v>
      </c>
      <c r="Q208" s="14"/>
      <c r="R208" s="137">
        <v>43948</v>
      </c>
      <c r="S208" s="14" t="s">
        <v>499</v>
      </c>
      <c r="T208" s="14">
        <v>0.03</v>
      </c>
      <c r="U208" s="14"/>
      <c r="V208" s="11">
        <v>44460</v>
      </c>
      <c r="W208" s="12" t="s">
        <v>832</v>
      </c>
      <c r="X208" s="14">
        <v>497.49</v>
      </c>
      <c r="Y208" s="14"/>
      <c r="Z208" s="137">
        <v>44684</v>
      </c>
      <c r="AA208" s="14" t="s">
        <v>1009</v>
      </c>
      <c r="AB208" s="14">
        <v>4000</v>
      </c>
      <c r="AC208" s="14"/>
      <c r="AD208" s="137">
        <v>45050</v>
      </c>
      <c r="AE208" s="14" t="s">
        <v>1155</v>
      </c>
      <c r="AF208" s="14">
        <v>129.82</v>
      </c>
      <c r="AG208" s="14"/>
      <c r="AH208" s="14"/>
    </row>
    <row r="209" spans="1:37" ht="41.25" customHeight="1" x14ac:dyDescent="0.2">
      <c r="A209" s="97"/>
      <c r="B209" s="14"/>
      <c r="C209" s="14"/>
      <c r="D209" s="14"/>
      <c r="E209" s="14"/>
      <c r="F209" s="14"/>
      <c r="G209" s="14"/>
      <c r="H209" s="14"/>
      <c r="I209" s="14"/>
      <c r="J209" s="11">
        <v>43263</v>
      </c>
      <c r="K209" s="14" t="s">
        <v>199</v>
      </c>
      <c r="L209" s="14">
        <v>1666.68</v>
      </c>
      <c r="M209" s="14"/>
      <c r="N209" s="137">
        <v>43628</v>
      </c>
      <c r="O209" s="12" t="s">
        <v>349</v>
      </c>
      <c r="P209" s="14">
        <v>4</v>
      </c>
      <c r="Q209" s="14"/>
      <c r="R209" s="137">
        <v>43948</v>
      </c>
      <c r="S209" s="14" t="s">
        <v>499</v>
      </c>
      <c r="T209" s="14">
        <v>120.7</v>
      </c>
      <c r="U209" s="14"/>
      <c r="V209" s="11">
        <v>44469</v>
      </c>
      <c r="W209" s="12" t="s">
        <v>833</v>
      </c>
      <c r="X209" s="14">
        <v>8321.6</v>
      </c>
      <c r="Y209" s="14"/>
      <c r="Z209" s="137">
        <v>44691</v>
      </c>
      <c r="AA209" s="14" t="s">
        <v>1014</v>
      </c>
      <c r="AB209" s="14">
        <v>7056.57</v>
      </c>
      <c r="AC209" s="14"/>
      <c r="AD209" s="137">
        <v>45096</v>
      </c>
      <c r="AE209" s="14" t="s">
        <v>1156</v>
      </c>
      <c r="AF209" s="14">
        <v>1557.76</v>
      </c>
      <c r="AG209" s="14"/>
      <c r="AH209" s="14"/>
    </row>
    <row r="210" spans="1:37" ht="41.25" customHeight="1" x14ac:dyDescent="0.2">
      <c r="A210" s="97"/>
      <c r="B210" s="14"/>
      <c r="C210" s="14"/>
      <c r="D210" s="14"/>
      <c r="E210" s="14"/>
      <c r="F210" s="14"/>
      <c r="G210" s="14"/>
      <c r="H210" s="14"/>
      <c r="I210" s="14"/>
      <c r="J210" s="11">
        <v>43291</v>
      </c>
      <c r="K210" s="14" t="s">
        <v>200</v>
      </c>
      <c r="L210" s="14">
        <v>682.83</v>
      </c>
      <c r="M210" s="14"/>
      <c r="N210" s="137">
        <v>43627</v>
      </c>
      <c r="O210" s="12" t="s">
        <v>350</v>
      </c>
      <c r="P210" s="14">
        <v>1901</v>
      </c>
      <c r="Q210" s="14"/>
      <c r="R210" s="137">
        <v>43969</v>
      </c>
      <c r="S210" s="14" t="s">
        <v>518</v>
      </c>
      <c r="T210" s="14">
        <v>91.5</v>
      </c>
      <c r="U210" s="14"/>
      <c r="V210" s="11">
        <v>44476</v>
      </c>
      <c r="W210" s="12" t="s">
        <v>857</v>
      </c>
      <c r="X210" s="14">
        <v>564</v>
      </c>
      <c r="Y210" s="14"/>
      <c r="Z210" s="137">
        <v>44722</v>
      </c>
      <c r="AA210" s="14" t="s">
        <v>1015</v>
      </c>
      <c r="AB210" s="14">
        <v>7257.15</v>
      </c>
      <c r="AC210" s="14"/>
      <c r="AD210" s="137">
        <v>45096</v>
      </c>
      <c r="AE210" s="14" t="s">
        <v>1139</v>
      </c>
      <c r="AF210" s="14">
        <f>1.65+172.88</f>
        <v>174.53</v>
      </c>
      <c r="AG210" s="14"/>
      <c r="AH210" s="14"/>
    </row>
    <row r="211" spans="1:37" ht="41.25" customHeight="1" x14ac:dyDescent="0.2">
      <c r="A211" s="97"/>
      <c r="B211" s="14"/>
      <c r="C211" s="14"/>
      <c r="D211" s="14"/>
      <c r="E211" s="14"/>
      <c r="F211" s="14"/>
      <c r="G211" s="14"/>
      <c r="H211" s="14"/>
      <c r="I211" s="14"/>
      <c r="J211" s="11">
        <v>43291</v>
      </c>
      <c r="K211" s="14" t="s">
        <v>201</v>
      </c>
      <c r="L211" s="14">
        <v>6813.28</v>
      </c>
      <c r="M211" s="14"/>
      <c r="N211" s="137">
        <v>43623</v>
      </c>
      <c r="O211" s="12" t="s">
        <v>353</v>
      </c>
      <c r="P211" s="14">
        <v>4907.3599999999997</v>
      </c>
      <c r="Q211" s="14"/>
      <c r="R211" s="137">
        <v>43969</v>
      </c>
      <c r="S211" s="14" t="s">
        <v>519</v>
      </c>
      <c r="T211" s="14">
        <v>1316.54</v>
      </c>
      <c r="U211" s="14"/>
      <c r="V211" s="11">
        <v>44476</v>
      </c>
      <c r="W211" s="12" t="s">
        <v>855</v>
      </c>
      <c r="X211" s="14">
        <v>7183.79</v>
      </c>
      <c r="Y211" s="14"/>
      <c r="Z211" s="137">
        <v>44761</v>
      </c>
      <c r="AA211" s="14" t="s">
        <v>1022</v>
      </c>
      <c r="AB211" s="14">
        <v>539.41</v>
      </c>
      <c r="AC211" s="14"/>
      <c r="AD211" s="137">
        <v>45090</v>
      </c>
      <c r="AE211" s="14" t="s">
        <v>1157</v>
      </c>
      <c r="AF211" s="14">
        <v>108.08</v>
      </c>
      <c r="AG211" s="14"/>
      <c r="AH211" s="14"/>
    </row>
    <row r="212" spans="1:37" ht="41.25" customHeight="1" x14ac:dyDescent="0.2">
      <c r="A212" s="97"/>
      <c r="B212" s="14"/>
      <c r="C212" s="14"/>
      <c r="D212" s="14"/>
      <c r="E212" s="14"/>
      <c r="F212" s="14"/>
      <c r="G212" s="14"/>
      <c r="H212" s="14"/>
      <c r="I212" s="14"/>
      <c r="J212" s="11">
        <v>43286</v>
      </c>
      <c r="K212" s="14" t="s">
        <v>202</v>
      </c>
      <c r="L212" s="14">
        <v>401.03</v>
      </c>
      <c r="M212" s="14"/>
      <c r="N212" s="137">
        <v>43671</v>
      </c>
      <c r="O212" s="12" t="s">
        <v>355</v>
      </c>
      <c r="P212" s="14">
        <v>1272.06</v>
      </c>
      <c r="Q212" s="14"/>
      <c r="R212" s="137">
        <v>43969</v>
      </c>
      <c r="S212" s="14" t="s">
        <v>520</v>
      </c>
      <c r="T212" s="14">
        <v>1170.25</v>
      </c>
      <c r="U212" s="14"/>
      <c r="V212" s="11">
        <v>44481</v>
      </c>
      <c r="W212" s="12" t="s">
        <v>858</v>
      </c>
      <c r="X212" s="14">
        <v>1666.68</v>
      </c>
      <c r="Y212" s="14"/>
      <c r="Z212" s="137">
        <v>44749</v>
      </c>
      <c r="AA212" s="14" t="s">
        <v>1024</v>
      </c>
      <c r="AB212" s="14">
        <v>7242.55</v>
      </c>
      <c r="AC212" s="14"/>
      <c r="AD212" s="137">
        <v>45079</v>
      </c>
      <c r="AE212" s="14" t="s">
        <v>1158</v>
      </c>
      <c r="AF212" s="14">
        <v>7459.93</v>
      </c>
      <c r="AG212" s="14"/>
      <c r="AH212" s="14"/>
      <c r="AK212" s="10"/>
    </row>
    <row r="213" spans="1:37" ht="41.25" customHeight="1" x14ac:dyDescent="0.2">
      <c r="A213" s="97"/>
      <c r="B213" s="14"/>
      <c r="C213" s="14"/>
      <c r="D213" s="14"/>
      <c r="E213" s="14"/>
      <c r="F213" s="14"/>
      <c r="G213" s="14"/>
      <c r="H213" s="14"/>
      <c r="I213" s="14"/>
      <c r="J213" s="11">
        <v>43321</v>
      </c>
      <c r="K213" s="14" t="s">
        <v>205</v>
      </c>
      <c r="L213" s="14">
        <v>67</v>
      </c>
      <c r="M213" s="14"/>
      <c r="N213" s="137">
        <v>43656</v>
      </c>
      <c r="O213" s="12" t="s">
        <v>356</v>
      </c>
      <c r="P213" s="14">
        <v>5579.01</v>
      </c>
      <c r="Q213" s="14"/>
      <c r="R213" s="137">
        <v>43969</v>
      </c>
      <c r="S213" s="14" t="s">
        <v>521</v>
      </c>
      <c r="T213" s="14">
        <v>1316.54</v>
      </c>
      <c r="U213" s="14"/>
      <c r="V213" s="11">
        <v>44516</v>
      </c>
      <c r="W213" s="12" t="s">
        <v>862</v>
      </c>
      <c r="X213" s="14">
        <v>555.52</v>
      </c>
      <c r="Y213" s="14"/>
      <c r="Z213" s="137">
        <v>44782</v>
      </c>
      <c r="AA213" s="14" t="s">
        <v>1033</v>
      </c>
      <c r="AB213" s="14">
        <v>7242.55</v>
      </c>
      <c r="AC213" s="14"/>
      <c r="AD213" s="137">
        <v>45096</v>
      </c>
      <c r="AE213" s="14" t="s">
        <v>1159</v>
      </c>
      <c r="AF213" s="14">
        <v>1000</v>
      </c>
      <c r="AG213" s="14"/>
      <c r="AH213" s="93"/>
    </row>
    <row r="214" spans="1:37" ht="41.25" customHeight="1" x14ac:dyDescent="0.2">
      <c r="A214" s="97"/>
      <c r="B214" s="14"/>
      <c r="C214" s="14"/>
      <c r="D214" s="14"/>
      <c r="E214" s="14"/>
      <c r="F214" s="14"/>
      <c r="G214" s="14"/>
      <c r="H214" s="14"/>
      <c r="I214" s="14"/>
      <c r="J214" s="11">
        <v>43319</v>
      </c>
      <c r="K214" s="14" t="s">
        <v>207</v>
      </c>
      <c r="L214" s="14">
        <v>1666.68</v>
      </c>
      <c r="M214" s="14"/>
      <c r="N214" s="137">
        <v>43671</v>
      </c>
      <c r="O214" s="12" t="s">
        <v>357</v>
      </c>
      <c r="P214" s="14">
        <f>1108.89+812.2</f>
        <v>1921.0900000000001</v>
      </c>
      <c r="Q214" s="14"/>
      <c r="R214" s="137">
        <v>43959</v>
      </c>
      <c r="S214" s="14" t="s">
        <v>497</v>
      </c>
      <c r="T214" s="14">
        <f>1126.38+482.73</f>
        <v>1609.1100000000001</v>
      </c>
      <c r="U214" s="14"/>
      <c r="V214" s="11">
        <v>44511</v>
      </c>
      <c r="W214" s="12" t="s">
        <v>863</v>
      </c>
      <c r="X214" s="14">
        <v>195.9</v>
      </c>
      <c r="Y214" s="14"/>
      <c r="Z214" s="137">
        <v>44781</v>
      </c>
      <c r="AA214" s="14" t="s">
        <v>1034</v>
      </c>
      <c r="AB214" s="14">
        <v>500</v>
      </c>
      <c r="AC214" s="14"/>
      <c r="AD214" s="137">
        <v>45085</v>
      </c>
      <c r="AE214" s="14" t="s">
        <v>1160</v>
      </c>
      <c r="AF214" s="14">
        <v>7402.21</v>
      </c>
      <c r="AG214" s="14"/>
      <c r="AH214" s="14"/>
    </row>
    <row r="215" spans="1:37" ht="41.25" customHeight="1" x14ac:dyDescent="0.2">
      <c r="A215" s="97"/>
      <c r="B215" s="14"/>
      <c r="C215" s="14"/>
      <c r="D215" s="14"/>
      <c r="E215" s="14"/>
      <c r="F215" s="14"/>
      <c r="G215" s="14"/>
      <c r="H215" s="14"/>
      <c r="I215" s="14"/>
      <c r="J215" s="11">
        <v>43339</v>
      </c>
      <c r="K215" s="14" t="s">
        <v>208</v>
      </c>
      <c r="L215" s="14">
        <v>80</v>
      </c>
      <c r="M215" s="14"/>
      <c r="N215" s="137">
        <v>43669</v>
      </c>
      <c r="O215" s="12" t="s">
        <v>358</v>
      </c>
      <c r="P215" s="14">
        <v>1186.68</v>
      </c>
      <c r="Q215" s="14"/>
      <c r="R215" s="137">
        <v>43969</v>
      </c>
      <c r="S215" s="14" t="s">
        <v>522</v>
      </c>
      <c r="T215" s="14">
        <v>6995.6</v>
      </c>
      <c r="U215" s="14"/>
      <c r="V215" s="11">
        <v>44510</v>
      </c>
      <c r="W215" s="12" t="s">
        <v>864</v>
      </c>
      <c r="X215" s="14">
        <v>7183.79</v>
      </c>
      <c r="Y215" s="14"/>
      <c r="Z215" s="137">
        <v>44781</v>
      </c>
      <c r="AA215" s="14" t="s">
        <v>1035</v>
      </c>
      <c r="AB215" s="14">
        <v>893.24</v>
      </c>
      <c r="AC215" s="14"/>
      <c r="AD215" s="137">
        <v>45111</v>
      </c>
      <c r="AE215" s="14" t="s">
        <v>1155</v>
      </c>
      <c r="AF215" s="14">
        <v>138.88</v>
      </c>
      <c r="AG215" s="14"/>
      <c r="AH215" s="14"/>
    </row>
    <row r="216" spans="1:37" ht="41.25" customHeight="1" x14ac:dyDescent="0.2">
      <c r="A216" s="97"/>
      <c r="B216" s="14"/>
      <c r="C216" s="14"/>
      <c r="D216" s="14"/>
      <c r="E216" s="14"/>
      <c r="F216" s="14"/>
      <c r="G216" s="14"/>
      <c r="H216" s="14"/>
      <c r="I216" s="14"/>
      <c r="J216" s="11">
        <v>43321</v>
      </c>
      <c r="K216" s="14" t="s">
        <v>209</v>
      </c>
      <c r="L216" s="14">
        <v>6813.28</v>
      </c>
      <c r="M216" s="14"/>
      <c r="N216" s="137">
        <v>43651</v>
      </c>
      <c r="O216" s="12" t="s">
        <v>359</v>
      </c>
      <c r="P216" s="14">
        <v>1468.57</v>
      </c>
      <c r="Q216" s="14"/>
      <c r="R216" s="137">
        <v>44000</v>
      </c>
      <c r="S216" s="14" t="s">
        <v>523</v>
      </c>
      <c r="T216" s="14">
        <v>323</v>
      </c>
      <c r="U216" s="14"/>
      <c r="V216" s="11">
        <v>44516</v>
      </c>
      <c r="W216" s="12" t="s">
        <v>865</v>
      </c>
      <c r="X216" s="14">
        <v>558</v>
      </c>
      <c r="Y216" s="14"/>
      <c r="Z216" s="137">
        <v>44798</v>
      </c>
      <c r="AA216" s="14" t="s">
        <v>1036</v>
      </c>
      <c r="AB216" s="14">
        <v>292</v>
      </c>
      <c r="AC216" s="14"/>
      <c r="AD216" s="137">
        <v>45120</v>
      </c>
      <c r="AE216" s="14" t="s">
        <v>1167</v>
      </c>
      <c r="AF216" s="14">
        <f>108.8+112.15</f>
        <v>220.95</v>
      </c>
      <c r="AG216" s="14"/>
      <c r="AH216" s="14"/>
    </row>
    <row r="217" spans="1:37" ht="41.25" customHeight="1" x14ac:dyDescent="0.2">
      <c r="A217" s="97"/>
      <c r="B217" s="14"/>
      <c r="C217" s="14"/>
      <c r="D217" s="14"/>
      <c r="E217" s="14"/>
      <c r="F217" s="14"/>
      <c r="G217" s="14"/>
      <c r="H217" s="14"/>
      <c r="I217" s="14"/>
      <c r="J217" s="11">
        <v>43313</v>
      </c>
      <c r="K217" s="14" t="s">
        <v>214</v>
      </c>
      <c r="L217" s="14">
        <v>610</v>
      </c>
      <c r="M217" s="14"/>
      <c r="N217" s="137">
        <v>43650</v>
      </c>
      <c r="O217" s="12" t="s">
        <v>360</v>
      </c>
      <c r="P217" s="14">
        <v>95</v>
      </c>
      <c r="Q217" s="14"/>
      <c r="R217" s="137">
        <v>44000</v>
      </c>
      <c r="S217" s="14" t="s">
        <v>524</v>
      </c>
      <c r="T217" s="14">
        <f>1162.82+300</f>
        <v>1462.82</v>
      </c>
      <c r="U217" s="14"/>
      <c r="V217" s="11">
        <v>44516</v>
      </c>
      <c r="W217" s="12" t="s">
        <v>866</v>
      </c>
      <c r="X217" s="14">
        <v>119.33</v>
      </c>
      <c r="Y217" s="14"/>
      <c r="Z217" s="137">
        <v>44777</v>
      </c>
      <c r="AA217" s="14" t="s">
        <v>1038</v>
      </c>
      <c r="AB217" s="14">
        <v>18.59</v>
      </c>
      <c r="AC217" s="14"/>
      <c r="AD217" s="137">
        <v>45114</v>
      </c>
      <c r="AE217" s="14" t="s">
        <v>1171</v>
      </c>
      <c r="AF217" s="14">
        <v>7402.21</v>
      </c>
      <c r="AG217" s="14"/>
      <c r="AH217" s="14"/>
    </row>
    <row r="218" spans="1:37" ht="41.25" customHeight="1" x14ac:dyDescent="0.2">
      <c r="A218" s="100"/>
      <c r="J218" s="11">
        <v>43313</v>
      </c>
      <c r="K218" s="10" t="s">
        <v>215</v>
      </c>
      <c r="L218" s="10">
        <v>161.61000000000001</v>
      </c>
      <c r="N218" s="137">
        <v>43690</v>
      </c>
      <c r="O218" s="12" t="s">
        <v>376</v>
      </c>
      <c r="P218" s="10">
        <v>161.52000000000001</v>
      </c>
      <c r="R218" s="137">
        <v>43999</v>
      </c>
      <c r="S218" s="10" t="s">
        <v>525</v>
      </c>
      <c r="T218" s="10">
        <v>944</v>
      </c>
      <c r="V218" s="11">
        <v>44516</v>
      </c>
      <c r="W218" s="12" t="s">
        <v>867</v>
      </c>
      <c r="X218" s="10">
        <v>128.82</v>
      </c>
      <c r="Z218" s="137">
        <v>44825</v>
      </c>
      <c r="AA218" s="10" t="s">
        <v>1051</v>
      </c>
      <c r="AB218" s="10">
        <v>1297.82</v>
      </c>
      <c r="AD218" s="137">
        <v>45132</v>
      </c>
      <c r="AE218" s="10" t="s">
        <v>1172</v>
      </c>
      <c r="AF218" s="10">
        <v>1249.92</v>
      </c>
    </row>
    <row r="219" spans="1:37" ht="41.25" customHeight="1" x14ac:dyDescent="0.2">
      <c r="J219" s="11">
        <v>43341</v>
      </c>
      <c r="K219" s="10" t="s">
        <v>216</v>
      </c>
      <c r="L219" s="10">
        <v>330.1</v>
      </c>
      <c r="N219" s="137">
        <v>43690</v>
      </c>
      <c r="O219" s="12" t="s">
        <v>377</v>
      </c>
      <c r="P219" s="10">
        <v>1666.68</v>
      </c>
      <c r="R219" s="137">
        <v>43999</v>
      </c>
      <c r="S219" s="10" t="s">
        <v>526</v>
      </c>
      <c r="T219" s="10">
        <v>150</v>
      </c>
      <c r="V219" s="11">
        <v>44516</v>
      </c>
      <c r="W219" s="12" t="s">
        <v>868</v>
      </c>
      <c r="X219" s="10">
        <v>803.31</v>
      </c>
      <c r="Z219" s="137">
        <v>44812</v>
      </c>
      <c r="AA219" s="10" t="s">
        <v>1052</v>
      </c>
      <c r="AB219" s="10">
        <v>7242.55</v>
      </c>
      <c r="AD219" s="137">
        <v>45132</v>
      </c>
      <c r="AE219" s="10" t="s">
        <v>1173</v>
      </c>
      <c r="AF219" s="10">
        <v>117.63</v>
      </c>
    </row>
    <row r="220" spans="1:37" ht="41.25" customHeight="1" x14ac:dyDescent="0.2">
      <c r="J220" s="11">
        <v>43350</v>
      </c>
      <c r="K220" s="10" t="s">
        <v>240</v>
      </c>
      <c r="L220" s="10">
        <v>6813.28</v>
      </c>
      <c r="N220" s="137">
        <v>43690</v>
      </c>
      <c r="O220" s="12" t="s">
        <v>378</v>
      </c>
      <c r="P220" s="10">
        <v>6941.94</v>
      </c>
      <c r="R220" s="137">
        <v>43999</v>
      </c>
      <c r="S220" s="10" t="s">
        <v>527</v>
      </c>
      <c r="T220" s="10">
        <v>3</v>
      </c>
      <c r="V220" s="11">
        <v>44516</v>
      </c>
      <c r="W220" s="12" t="s">
        <v>869</v>
      </c>
      <c r="X220" s="10">
        <v>314.10000000000002</v>
      </c>
      <c r="Z220" s="137">
        <v>44838</v>
      </c>
      <c r="AA220" s="10" t="s">
        <v>1054</v>
      </c>
      <c r="AB220" s="10">
        <v>90.98</v>
      </c>
      <c r="AD220" s="137">
        <v>45132</v>
      </c>
      <c r="AE220" s="10" t="s">
        <v>1174</v>
      </c>
      <c r="AF220" s="10">
        <v>36.49</v>
      </c>
    </row>
    <row r="221" spans="1:37" ht="41.25" customHeight="1" x14ac:dyDescent="0.2">
      <c r="J221" s="11">
        <v>43356</v>
      </c>
      <c r="K221" s="10" t="s">
        <v>241</v>
      </c>
      <c r="L221" s="10">
        <v>91</v>
      </c>
      <c r="N221" s="137">
        <v>43690</v>
      </c>
      <c r="O221" s="12" t="s">
        <v>379</v>
      </c>
      <c r="P221" s="10">
        <v>60</v>
      </c>
      <c r="R221" s="137">
        <v>43999</v>
      </c>
      <c r="S221" s="10" t="s">
        <v>528</v>
      </c>
      <c r="T221" s="10">
        <v>87</v>
      </c>
      <c r="V221" s="11">
        <v>44561</v>
      </c>
      <c r="W221" s="12" t="s">
        <v>872</v>
      </c>
      <c r="X221" s="10">
        <v>267.98</v>
      </c>
      <c r="Z221" s="137">
        <v>44846</v>
      </c>
      <c r="AA221" s="10" t="s">
        <v>1055</v>
      </c>
      <c r="AB221" s="10">
        <v>2000</v>
      </c>
      <c r="AD221" s="137">
        <v>45145</v>
      </c>
      <c r="AE221" s="10" t="s">
        <v>1177</v>
      </c>
      <c r="AF221" s="10">
        <v>2000</v>
      </c>
    </row>
    <row r="222" spans="1:37" ht="41.25" customHeight="1" x14ac:dyDescent="0.2">
      <c r="J222" s="11">
        <v>43382</v>
      </c>
      <c r="K222" s="10" t="s">
        <v>262</v>
      </c>
      <c r="L222" s="10">
        <v>6813.28</v>
      </c>
      <c r="N222" s="137">
        <v>43679</v>
      </c>
      <c r="O222" s="12" t="s">
        <v>380</v>
      </c>
      <c r="P222" s="10">
        <v>40</v>
      </c>
      <c r="R222" s="137">
        <v>43992</v>
      </c>
      <c r="S222" s="10" t="s">
        <v>529</v>
      </c>
      <c r="T222" s="10">
        <v>6995.6</v>
      </c>
      <c r="V222" s="11">
        <v>44561</v>
      </c>
      <c r="W222" s="12" t="s">
        <v>873</v>
      </c>
      <c r="X222" s="10">
        <v>186.93</v>
      </c>
      <c r="Z222" s="137">
        <v>44860</v>
      </c>
      <c r="AA222" s="10" t="s">
        <v>1056</v>
      </c>
      <c r="AB222" s="10">
        <v>277.01</v>
      </c>
      <c r="AD222" s="137">
        <v>45145</v>
      </c>
      <c r="AE222" s="10" t="s">
        <v>1178</v>
      </c>
      <c r="AF222" s="10">
        <v>371.76</v>
      </c>
    </row>
    <row r="223" spans="1:37" ht="41.25" customHeight="1" x14ac:dyDescent="0.2">
      <c r="J223" s="11">
        <v>43392</v>
      </c>
      <c r="K223" s="10" t="s">
        <v>263</v>
      </c>
      <c r="L223" s="10">
        <v>1666.68</v>
      </c>
      <c r="N223" s="137">
        <v>43678</v>
      </c>
      <c r="O223" s="12" t="s">
        <v>381</v>
      </c>
      <c r="P223" s="10">
        <v>815.74</v>
      </c>
      <c r="R223" s="137">
        <v>43987</v>
      </c>
      <c r="S223" s="10" t="s">
        <v>530</v>
      </c>
      <c r="T223" s="10">
        <v>1666.68</v>
      </c>
      <c r="V223" s="11">
        <v>44561</v>
      </c>
      <c r="W223" s="12" t="s">
        <v>874</v>
      </c>
      <c r="X223" s="10">
        <v>298.8</v>
      </c>
      <c r="Z223" s="137">
        <v>44841</v>
      </c>
      <c r="AA223" s="10" t="s">
        <v>1057</v>
      </c>
      <c r="AB223" s="10">
        <v>6910.14</v>
      </c>
      <c r="AD223" s="137">
        <v>45148</v>
      </c>
      <c r="AE223" s="10" t="s">
        <v>1179</v>
      </c>
      <c r="AF223" s="10">
        <v>1228</v>
      </c>
    </row>
    <row r="224" spans="1:37" ht="41.25" customHeight="1" x14ac:dyDescent="0.2">
      <c r="J224" s="11">
        <v>43388</v>
      </c>
      <c r="K224" s="10" t="s">
        <v>264</v>
      </c>
      <c r="L224" s="10">
        <v>176</v>
      </c>
      <c r="N224" s="137">
        <v>43691</v>
      </c>
      <c r="O224" s="12" t="s">
        <v>382</v>
      </c>
      <c r="P224" s="10">
        <f>0.42+0.57+0.61+0.76+56+76.45+81.82+101.26+0.02+0.02+0.02+0.03+0.42+0.57+0.61+0.76+0.02+0.02+0.02+0.03</f>
        <v>320.42999999999984</v>
      </c>
      <c r="R224" s="137">
        <v>44011</v>
      </c>
      <c r="S224" s="10" t="s">
        <v>531</v>
      </c>
      <c r="T224" s="10">
        <v>200.51</v>
      </c>
      <c r="V224" s="11">
        <v>44561</v>
      </c>
      <c r="W224" s="12" t="s">
        <v>875</v>
      </c>
      <c r="X224" s="10">
        <v>114.77</v>
      </c>
      <c r="Z224" s="137">
        <v>44847</v>
      </c>
      <c r="AA224" s="10" t="s">
        <v>1058</v>
      </c>
      <c r="AB224" s="10">
        <v>434</v>
      </c>
      <c r="AD224" s="137">
        <v>45149</v>
      </c>
      <c r="AE224" s="10" t="s">
        <v>1184</v>
      </c>
      <c r="AF224" s="10">
        <f>1.32+81.61+4.29+9.06</f>
        <v>96.28</v>
      </c>
    </row>
    <row r="225" spans="10:32" ht="41.25" customHeight="1" x14ac:dyDescent="0.2">
      <c r="J225" s="11">
        <v>43383</v>
      </c>
      <c r="K225" s="10" t="s">
        <v>265</v>
      </c>
      <c r="L225" s="10">
        <v>67</v>
      </c>
      <c r="N225" s="137">
        <v>43713</v>
      </c>
      <c r="O225" s="12" t="s">
        <v>392</v>
      </c>
      <c r="P225" s="10">
        <v>92.5</v>
      </c>
      <c r="R225" s="137">
        <v>44029</v>
      </c>
      <c r="S225" s="10" t="s">
        <v>536</v>
      </c>
      <c r="T225" s="10">
        <v>902.03</v>
      </c>
      <c r="V225" s="11">
        <v>44561</v>
      </c>
      <c r="W225" s="12" t="s">
        <v>876</v>
      </c>
      <c r="X225" s="10">
        <v>408.78</v>
      </c>
      <c r="Z225" s="137">
        <v>44846</v>
      </c>
      <c r="AA225" s="10" t="s">
        <v>1059</v>
      </c>
      <c r="AB225" s="10">
        <v>1168.03</v>
      </c>
      <c r="AD225" s="137">
        <v>45181</v>
      </c>
      <c r="AE225" s="10" t="s">
        <v>1186</v>
      </c>
      <c r="AF225" s="10">
        <v>185.49</v>
      </c>
    </row>
    <row r="226" spans="10:32" ht="41.25" customHeight="1" x14ac:dyDescent="0.2">
      <c r="J226" s="11">
        <v>43382</v>
      </c>
      <c r="K226" s="10" t="s">
        <v>266</v>
      </c>
      <c r="L226" s="10">
        <v>114.84</v>
      </c>
      <c r="N226" s="137">
        <v>43714</v>
      </c>
      <c r="O226" s="12" t="s">
        <v>393</v>
      </c>
      <c r="P226" s="10">
        <v>213.3</v>
      </c>
      <c r="R226" s="137">
        <v>44029</v>
      </c>
      <c r="S226" s="10" t="s">
        <v>537</v>
      </c>
      <c r="T226" s="10">
        <v>509</v>
      </c>
      <c r="V226" s="11">
        <v>44539</v>
      </c>
      <c r="W226" s="12" t="s">
        <v>877</v>
      </c>
      <c r="X226" s="10">
        <v>7183.79</v>
      </c>
      <c r="Z226" s="137">
        <v>44895</v>
      </c>
      <c r="AA226" s="10" t="s">
        <v>1072</v>
      </c>
      <c r="AB226" s="10">
        <v>169.64</v>
      </c>
      <c r="AD226" s="137">
        <v>45147</v>
      </c>
      <c r="AE226" s="10" t="s">
        <v>1187</v>
      </c>
      <c r="AF226" s="10">
        <v>7541.7</v>
      </c>
    </row>
    <row r="227" spans="10:32" ht="41.25" customHeight="1" x14ac:dyDescent="0.2">
      <c r="J227" s="11">
        <v>43399</v>
      </c>
      <c r="K227" s="10" t="s">
        <v>267</v>
      </c>
      <c r="L227" s="10">
        <f>1950.74+3271.47</f>
        <v>5222.21</v>
      </c>
      <c r="N227" s="137">
        <v>43717</v>
      </c>
      <c r="O227" s="12" t="s">
        <v>395</v>
      </c>
      <c r="P227" s="10">
        <v>6941.94</v>
      </c>
      <c r="R227" s="137">
        <v>44022</v>
      </c>
      <c r="S227" s="10" t="s">
        <v>538</v>
      </c>
      <c r="T227" s="10">
        <v>295.3</v>
      </c>
      <c r="V227" s="11">
        <v>44538</v>
      </c>
      <c r="W227" s="12" t="s">
        <v>878</v>
      </c>
      <c r="X227" s="10">
        <v>148</v>
      </c>
      <c r="Z227" s="137">
        <v>44895</v>
      </c>
      <c r="AA227" s="10" t="s">
        <v>1073</v>
      </c>
      <c r="AB227" s="10">
        <v>8.02</v>
      </c>
      <c r="AD227" s="137">
        <v>45181</v>
      </c>
      <c r="AE227" s="10" t="s">
        <v>1188</v>
      </c>
      <c r="AF227" s="10">
        <v>224.67</v>
      </c>
    </row>
    <row r="228" spans="10:32" ht="41.25" customHeight="1" x14ac:dyDescent="0.2">
      <c r="J228" s="11">
        <v>43382</v>
      </c>
      <c r="K228" s="10" t="s">
        <v>269</v>
      </c>
      <c r="L228" s="10">
        <f>235.75+159.98</f>
        <v>395.73</v>
      </c>
      <c r="N228" s="137">
        <v>43747</v>
      </c>
      <c r="O228" s="12" t="s">
        <v>411</v>
      </c>
      <c r="P228" s="10">
        <v>6305.9</v>
      </c>
      <c r="R228" s="137">
        <v>44027</v>
      </c>
      <c r="S228" s="10" t="s">
        <v>539</v>
      </c>
      <c r="T228" s="10">
        <v>6968.69</v>
      </c>
      <c r="V228" s="11">
        <v>44561</v>
      </c>
      <c r="W228" s="12" t="s">
        <v>879</v>
      </c>
      <c r="X228" s="10">
        <v>93.1</v>
      </c>
      <c r="Z228" s="137">
        <v>44868</v>
      </c>
      <c r="AA228" s="10" t="s">
        <v>1074</v>
      </c>
      <c r="AB228" s="10">
        <v>1000</v>
      </c>
      <c r="AD228" s="137">
        <v>45173</v>
      </c>
      <c r="AE228" s="10" t="s">
        <v>1189</v>
      </c>
      <c r="AF228" s="10">
        <v>1388.8</v>
      </c>
    </row>
    <row r="229" spans="10:32" ht="41.25" customHeight="1" x14ac:dyDescent="0.2">
      <c r="J229" s="11">
        <v>43405</v>
      </c>
      <c r="K229" s="10" t="s">
        <v>271</v>
      </c>
      <c r="L229" s="10">
        <v>110.5</v>
      </c>
      <c r="N229" s="137">
        <v>43763</v>
      </c>
      <c r="O229" s="12" t="s">
        <v>412</v>
      </c>
      <c r="P229" s="10">
        <v>1666.68</v>
      </c>
      <c r="R229" s="137">
        <v>44027</v>
      </c>
      <c r="S229" s="10" t="s">
        <v>540</v>
      </c>
      <c r="T229" s="10">
        <v>1611.06</v>
      </c>
      <c r="V229" s="11">
        <v>44561</v>
      </c>
      <c r="W229" s="12" t="s">
        <v>880</v>
      </c>
      <c r="X229" s="10">
        <v>501.9</v>
      </c>
      <c r="Z229" s="137">
        <v>44873</v>
      </c>
      <c r="AA229" s="10" t="s">
        <v>1075</v>
      </c>
      <c r="AB229" s="10">
        <v>81.89</v>
      </c>
      <c r="AD229" s="137">
        <v>45201</v>
      </c>
      <c r="AE229" s="10" t="s">
        <v>1195</v>
      </c>
      <c r="AF229" s="10">
        <v>26.81</v>
      </c>
    </row>
    <row r="230" spans="10:32" ht="41.25" customHeight="1" x14ac:dyDescent="0.2">
      <c r="J230" s="11">
        <v>43418</v>
      </c>
      <c r="K230" s="10" t="s">
        <v>272</v>
      </c>
      <c r="L230" s="10">
        <f>1.01+1.69+134.5+225.58+5.33+7.86+0.04+0.06+0.06+0.04+1.01+1.69+0.08+0.12</f>
        <v>379.07</v>
      </c>
      <c r="N230" s="137">
        <v>43776</v>
      </c>
      <c r="O230" s="12" t="s">
        <v>430</v>
      </c>
      <c r="P230" s="10">
        <v>5579.01</v>
      </c>
      <c r="R230" s="137">
        <v>44027</v>
      </c>
      <c r="S230" s="10" t="s">
        <v>541</v>
      </c>
      <c r="T230" s="10">
        <f>0.88+0.03+0.76+0.03+100.86</f>
        <v>102.56</v>
      </c>
      <c r="V230" s="11">
        <v>44561</v>
      </c>
      <c r="W230" s="12" t="s">
        <v>881</v>
      </c>
      <c r="X230" s="10">
        <v>3663.87</v>
      </c>
      <c r="Z230" s="137">
        <v>44916</v>
      </c>
      <c r="AA230" s="10" t="s">
        <v>1077</v>
      </c>
      <c r="AB230" s="10">
        <f>6.42+0.3</f>
        <v>6.72</v>
      </c>
      <c r="AD230" s="137">
        <v>45198</v>
      </c>
      <c r="AE230" s="10" t="s">
        <v>1196</v>
      </c>
      <c r="AF230" s="10">
        <v>23.3</v>
      </c>
    </row>
    <row r="231" spans="10:32" ht="41.25" customHeight="1" x14ac:dyDescent="0.2">
      <c r="J231" s="11">
        <v>43434</v>
      </c>
      <c r="K231" s="10" t="s">
        <v>274</v>
      </c>
      <c r="L231" s="10">
        <v>134.47999999999999</v>
      </c>
      <c r="N231" s="11">
        <v>43819</v>
      </c>
      <c r="O231" s="10" t="s">
        <v>437</v>
      </c>
      <c r="P231" s="10">
        <v>44.5</v>
      </c>
      <c r="R231" s="137">
        <v>44064</v>
      </c>
      <c r="S231" s="10" t="s">
        <v>548</v>
      </c>
      <c r="T231" s="10">
        <f>0.94+0.03+0.81+0.03+53.69+0.51+0.02+0.44+0.02+58.12+0.29+0.01+0.25+0.01+32.79</f>
        <v>147.96</v>
      </c>
      <c r="V231" s="11">
        <v>44561</v>
      </c>
      <c r="W231" s="12" t="s">
        <v>882</v>
      </c>
      <c r="X231" s="10">
        <v>389.9</v>
      </c>
      <c r="Z231" s="137">
        <v>44893</v>
      </c>
      <c r="AA231" s="10" t="s">
        <v>1082</v>
      </c>
      <c r="AB231" s="10">
        <v>304.61</v>
      </c>
      <c r="AD231" s="137">
        <v>45198</v>
      </c>
      <c r="AE231" s="10" t="s">
        <v>1197</v>
      </c>
      <c r="AF231" s="10">
        <v>148.4</v>
      </c>
    </row>
    <row r="232" spans="10:32" ht="41.25" customHeight="1" x14ac:dyDescent="0.2">
      <c r="J232" s="11">
        <v>43438</v>
      </c>
      <c r="K232" s="10" t="s">
        <v>275</v>
      </c>
      <c r="L232" s="10">
        <v>156.30000000000001</v>
      </c>
      <c r="N232" s="11">
        <v>43819</v>
      </c>
      <c r="O232" s="10" t="s">
        <v>438</v>
      </c>
      <c r="P232" s="10">
        <v>422</v>
      </c>
      <c r="R232" s="137">
        <v>44061</v>
      </c>
      <c r="S232" s="10" t="s">
        <v>550</v>
      </c>
      <c r="T232" s="10">
        <v>172</v>
      </c>
      <c r="V232" s="11">
        <v>44552</v>
      </c>
      <c r="W232" s="12" t="s">
        <v>883</v>
      </c>
      <c r="X232" s="10">
        <v>833.34</v>
      </c>
      <c r="Z232" s="137">
        <v>44893</v>
      </c>
      <c r="AA232" s="10" t="s">
        <v>1083</v>
      </c>
      <c r="AB232" s="10">
        <v>336.58</v>
      </c>
      <c r="AD232" s="137">
        <v>45198</v>
      </c>
      <c r="AE232" s="10" t="s">
        <v>1198</v>
      </c>
      <c r="AF232" s="10">
        <v>1168.31</v>
      </c>
    </row>
    <row r="233" spans="10:32" ht="41.25" customHeight="1" x14ac:dyDescent="0.2">
      <c r="J233" s="11">
        <v>43438</v>
      </c>
      <c r="K233" s="10" t="s">
        <v>285</v>
      </c>
      <c r="L233" s="10">
        <v>325.8</v>
      </c>
      <c r="N233" s="11">
        <v>43817</v>
      </c>
      <c r="O233" s="12" t="s">
        <v>440</v>
      </c>
      <c r="P233" s="10">
        <v>1666.68</v>
      </c>
      <c r="R233" s="137">
        <v>44061</v>
      </c>
      <c r="S233" s="10" t="s">
        <v>551</v>
      </c>
      <c r="T233" s="10">
        <v>72</v>
      </c>
      <c r="V233" s="11">
        <v>44552</v>
      </c>
      <c r="W233" s="12" t="s">
        <v>884</v>
      </c>
      <c r="X233" s="10">
        <v>1551.7</v>
      </c>
      <c r="Z233" s="137">
        <v>44904</v>
      </c>
      <c r="AA233" s="10" t="s">
        <v>1084</v>
      </c>
      <c r="AB233" s="10">
        <v>321</v>
      </c>
      <c r="AD233" s="137">
        <v>45176</v>
      </c>
      <c r="AE233" s="10" t="s">
        <v>1199</v>
      </c>
      <c r="AF233" s="10">
        <f>14.08</f>
        <v>14.08</v>
      </c>
    </row>
    <row r="234" spans="10:32" ht="41.25" customHeight="1" x14ac:dyDescent="0.2">
      <c r="J234" s="11">
        <v>43412</v>
      </c>
      <c r="K234" s="10" t="s">
        <v>276</v>
      </c>
      <c r="L234" s="10">
        <v>6813.28</v>
      </c>
      <c r="N234" s="11">
        <v>43816</v>
      </c>
      <c r="O234" s="12" t="s">
        <v>441</v>
      </c>
      <c r="P234" s="10">
        <v>125.48</v>
      </c>
      <c r="R234" s="137">
        <v>44061</v>
      </c>
      <c r="S234" s="10" t="s">
        <v>552</v>
      </c>
      <c r="T234" s="10">
        <v>29</v>
      </c>
      <c r="V234" s="11">
        <v>44552</v>
      </c>
      <c r="W234" s="12" t="s">
        <v>885</v>
      </c>
      <c r="X234" s="10">
        <v>1505.57</v>
      </c>
      <c r="Z234" s="137">
        <v>44874</v>
      </c>
      <c r="AA234" s="10" t="s">
        <v>1085</v>
      </c>
      <c r="AB234" s="10">
        <v>1000</v>
      </c>
      <c r="AD234" s="137"/>
    </row>
    <row r="235" spans="10:32" ht="41.25" customHeight="1" x14ac:dyDescent="0.2">
      <c r="J235" s="11">
        <v>43441</v>
      </c>
      <c r="K235" s="10" t="s">
        <v>277</v>
      </c>
      <c r="L235" s="10">
        <v>6813.28</v>
      </c>
      <c r="N235" s="11">
        <v>43811</v>
      </c>
      <c r="O235" s="12" t="s">
        <v>442</v>
      </c>
      <c r="P235" s="10">
        <v>5632.67</v>
      </c>
      <c r="R235" s="137">
        <v>44061</v>
      </c>
      <c r="S235" s="10" t="s">
        <v>553</v>
      </c>
      <c r="T235" s="10">
        <v>179</v>
      </c>
      <c r="V235" s="11">
        <v>44545</v>
      </c>
      <c r="W235" s="12" t="s">
        <v>891</v>
      </c>
      <c r="X235" s="10">
        <f>2.08+4.02+2.11+2.44+2.64+2.44+3.03+2.58+2.28+0.3+2.34+1.3+1.77+36.39+2.17+1.4+1.13+18.59+0.99+3.37</f>
        <v>93.37</v>
      </c>
      <c r="Z235" s="137">
        <v>44902</v>
      </c>
      <c r="AA235" s="10" t="s">
        <v>1086</v>
      </c>
      <c r="AB235" s="10">
        <v>1297.81</v>
      </c>
      <c r="AD235" s="137"/>
    </row>
    <row r="236" spans="10:32" ht="41.25" customHeight="1" x14ac:dyDescent="0.2">
      <c r="J236" s="11">
        <v>43446</v>
      </c>
      <c r="K236" s="10" t="s">
        <v>278</v>
      </c>
      <c r="L236" s="10">
        <v>1666.68</v>
      </c>
      <c r="N236" s="11">
        <v>43811</v>
      </c>
      <c r="O236" s="12" t="s">
        <v>443</v>
      </c>
      <c r="P236" s="10">
        <v>1226.6300000000001</v>
      </c>
      <c r="R236" s="137">
        <v>44053</v>
      </c>
      <c r="S236" s="10" t="s">
        <v>554</v>
      </c>
      <c r="T236" s="10">
        <v>1666.68</v>
      </c>
      <c r="Z236" s="137">
        <v>44874</v>
      </c>
      <c r="AA236" s="10" t="s">
        <v>1087</v>
      </c>
      <c r="AB236" s="10">
        <v>7242.55</v>
      </c>
      <c r="AD236" s="137"/>
    </row>
    <row r="237" spans="10:32" ht="41.25" customHeight="1" x14ac:dyDescent="0.2">
      <c r="J237" s="11">
        <v>43461</v>
      </c>
      <c r="K237" s="10" t="s">
        <v>286</v>
      </c>
      <c r="L237" s="10">
        <v>70.5</v>
      </c>
      <c r="N237" s="11">
        <v>43809</v>
      </c>
      <c r="O237" s="12" t="s">
        <v>444</v>
      </c>
      <c r="P237" s="10">
        <v>994</v>
      </c>
      <c r="R237" s="137">
        <v>44053</v>
      </c>
      <c r="S237" s="10" t="s">
        <v>555</v>
      </c>
      <c r="T237" s="10">
        <v>6968.69</v>
      </c>
      <c r="Z237" s="137"/>
      <c r="AD237" s="137"/>
    </row>
    <row r="238" spans="10:32" ht="41.25" customHeight="1" x14ac:dyDescent="0.2">
      <c r="N238" s="11">
        <v>43808</v>
      </c>
      <c r="O238" s="12" t="s">
        <v>445</v>
      </c>
      <c r="P238" s="10">
        <v>1344.4</v>
      </c>
      <c r="R238" s="137">
        <v>44085</v>
      </c>
      <c r="S238" s="10" t="s">
        <v>564</v>
      </c>
      <c r="T238" s="10">
        <v>91</v>
      </c>
      <c r="Z238" s="137"/>
      <c r="AD238" s="137"/>
    </row>
    <row r="239" spans="10:32" ht="41.25" customHeight="1" x14ac:dyDescent="0.2">
      <c r="N239" s="11">
        <v>43816</v>
      </c>
      <c r="O239" s="12" t="s">
        <v>446</v>
      </c>
      <c r="P239" s="10">
        <v>91</v>
      </c>
      <c r="R239" s="137">
        <v>44085</v>
      </c>
      <c r="S239" s="10" t="s">
        <v>565</v>
      </c>
      <c r="T239" s="10">
        <v>143.32</v>
      </c>
      <c r="Z239" s="137"/>
      <c r="AD239" s="137"/>
    </row>
    <row r="240" spans="10:32" ht="41.25" customHeight="1" x14ac:dyDescent="0.2">
      <c r="N240" s="11"/>
      <c r="R240" s="137">
        <v>44118</v>
      </c>
      <c r="S240" s="10" t="s">
        <v>571</v>
      </c>
      <c r="T240" s="10">
        <v>533.55999999999995</v>
      </c>
      <c r="Z240" s="137"/>
      <c r="AD240" s="137"/>
    </row>
    <row r="241" spans="14:30" ht="41.25" customHeight="1" x14ac:dyDescent="0.2">
      <c r="N241" s="11"/>
      <c r="R241" s="137">
        <v>44109</v>
      </c>
      <c r="S241" s="10" t="s">
        <v>572</v>
      </c>
      <c r="T241" s="10">
        <v>397.3</v>
      </c>
      <c r="Z241" s="137"/>
      <c r="AD241" s="137"/>
    </row>
    <row r="242" spans="14:30" ht="41.25" customHeight="1" x14ac:dyDescent="0.2">
      <c r="N242" s="11"/>
      <c r="R242" s="137">
        <v>44109</v>
      </c>
      <c r="S242" s="10" t="s">
        <v>573</v>
      </c>
      <c r="T242" s="10">
        <v>232.39</v>
      </c>
      <c r="Z242" s="137"/>
      <c r="AD242" s="137"/>
    </row>
    <row r="243" spans="14:30" ht="41.25" customHeight="1" x14ac:dyDescent="0.2">
      <c r="N243" s="11"/>
      <c r="R243" s="137">
        <v>44111</v>
      </c>
      <c r="S243" s="10" t="s">
        <v>574</v>
      </c>
      <c r="T243" s="10">
        <v>58</v>
      </c>
      <c r="Z243" s="137"/>
      <c r="AD243" s="137"/>
    </row>
    <row r="244" spans="14:30" ht="41.25" customHeight="1" x14ac:dyDescent="0.2">
      <c r="N244" s="11"/>
      <c r="R244" s="137">
        <v>44112</v>
      </c>
      <c r="S244" s="10" t="s">
        <v>575</v>
      </c>
      <c r="T244" s="10">
        <v>23</v>
      </c>
      <c r="Z244" s="137"/>
      <c r="AD244" s="137"/>
    </row>
    <row r="245" spans="14:30" ht="41.25" customHeight="1" x14ac:dyDescent="0.2">
      <c r="N245" s="11"/>
      <c r="R245" s="137">
        <v>44119</v>
      </c>
      <c r="S245" s="10" t="s">
        <v>576</v>
      </c>
      <c r="T245" s="10">
        <v>1666.68</v>
      </c>
      <c r="Z245" s="137"/>
      <c r="AD245" s="137"/>
    </row>
    <row r="246" spans="14:30" ht="41.25" customHeight="1" x14ac:dyDescent="0.2">
      <c r="N246" s="11"/>
      <c r="R246" s="137">
        <v>44119</v>
      </c>
      <c r="S246" s="10" t="s">
        <v>578</v>
      </c>
      <c r="T246" s="10">
        <v>6783.63</v>
      </c>
      <c r="Z246" s="137"/>
      <c r="AD246" s="137"/>
    </row>
    <row r="247" spans="14:30" ht="41.25" customHeight="1" x14ac:dyDescent="0.2">
      <c r="N247" s="11"/>
      <c r="R247" s="137">
        <v>44147</v>
      </c>
      <c r="S247" s="14" t="s">
        <v>659</v>
      </c>
      <c r="T247" s="14">
        <v>6339.53</v>
      </c>
      <c r="Z247" s="137"/>
      <c r="AD247" s="137"/>
    </row>
    <row r="248" spans="14:30" ht="41.25" customHeight="1" x14ac:dyDescent="0.2">
      <c r="N248" s="11"/>
      <c r="R248" s="137">
        <v>44158</v>
      </c>
      <c r="S248" s="14" t="s">
        <v>660</v>
      </c>
      <c r="T248" s="14">
        <v>144.09</v>
      </c>
      <c r="Z248" s="137"/>
      <c r="AD248" s="137"/>
    </row>
    <row r="249" spans="14:30" ht="41.25" customHeight="1" x14ac:dyDescent="0.2">
      <c r="N249" s="11"/>
      <c r="R249" s="137">
        <v>44131</v>
      </c>
      <c r="S249" s="14" t="s">
        <v>661</v>
      </c>
      <c r="T249" s="14">
        <v>129.54</v>
      </c>
      <c r="Z249" s="137"/>
      <c r="AD249" s="137"/>
    </row>
    <row r="250" spans="14:30" ht="41.25" customHeight="1" x14ac:dyDescent="0.2">
      <c r="N250" s="11"/>
      <c r="R250" s="137">
        <v>44158</v>
      </c>
      <c r="S250" s="14" t="s">
        <v>662</v>
      </c>
      <c r="T250" s="14">
        <v>125.6</v>
      </c>
      <c r="Z250" s="137"/>
      <c r="AD250" s="137"/>
    </row>
    <row r="251" spans="14:30" ht="41.25" customHeight="1" x14ac:dyDescent="0.2">
      <c r="N251" s="11"/>
      <c r="R251" s="137">
        <v>44186</v>
      </c>
      <c r="S251" s="14" t="s">
        <v>674</v>
      </c>
      <c r="T251" s="14">
        <f>4.76</f>
        <v>4.76</v>
      </c>
      <c r="Z251" s="137"/>
      <c r="AD251" s="137"/>
    </row>
    <row r="252" spans="14:30" ht="41.25" customHeight="1" x14ac:dyDescent="0.2">
      <c r="N252" s="11"/>
      <c r="R252" s="137">
        <v>44186</v>
      </c>
      <c r="S252" s="14" t="s">
        <v>675</v>
      </c>
      <c r="T252" s="14">
        <v>6524.58</v>
      </c>
      <c r="Z252" s="137"/>
      <c r="AD252" s="137"/>
    </row>
    <row r="253" spans="14:30" ht="41.25" customHeight="1" x14ac:dyDescent="0.2">
      <c r="N253" s="11"/>
      <c r="R253" s="137">
        <v>44188</v>
      </c>
      <c r="S253" s="14" t="s">
        <v>676</v>
      </c>
      <c r="T253" s="14">
        <v>252.2</v>
      </c>
      <c r="Z253" s="137"/>
      <c r="AD253" s="137"/>
    </row>
    <row r="254" spans="14:30" ht="41.25" customHeight="1" x14ac:dyDescent="0.2">
      <c r="N254" s="11"/>
      <c r="R254" s="137">
        <v>44174</v>
      </c>
      <c r="S254" s="10" t="s">
        <v>677</v>
      </c>
      <c r="T254" s="10">
        <v>56.19</v>
      </c>
      <c r="Z254" s="137"/>
      <c r="AD254" s="137"/>
    </row>
    <row r="255" spans="14:30" ht="41.25" customHeight="1" x14ac:dyDescent="0.2">
      <c r="N255" s="11"/>
      <c r="R255" s="137">
        <v>44174</v>
      </c>
      <c r="S255" s="10" t="s">
        <v>678</v>
      </c>
      <c r="T255" s="10">
        <v>629.16</v>
      </c>
      <c r="Z255" s="137"/>
      <c r="AD255" s="137"/>
    </row>
    <row r="256" spans="14:30" ht="41.25" customHeight="1" x14ac:dyDescent="0.2">
      <c r="N256" s="11"/>
      <c r="R256" s="137">
        <v>44174</v>
      </c>
      <c r="S256" s="10" t="s">
        <v>679</v>
      </c>
      <c r="T256" s="10">
        <v>444.11</v>
      </c>
      <c r="Z256" s="137"/>
      <c r="AD256" s="137"/>
    </row>
    <row r="257" spans="1:264" ht="41.25" customHeight="1" x14ac:dyDescent="0.2">
      <c r="N257" s="11"/>
      <c r="R257" s="137">
        <v>44172</v>
      </c>
      <c r="S257" s="10" t="s">
        <v>680</v>
      </c>
      <c r="T257" s="10">
        <v>1666.68</v>
      </c>
      <c r="Z257" s="137"/>
      <c r="AD257" s="137"/>
    </row>
    <row r="258" spans="1:264" ht="41.25" customHeight="1" x14ac:dyDescent="0.2">
      <c r="N258" s="11"/>
      <c r="R258" s="137">
        <v>44176</v>
      </c>
      <c r="S258" s="10" t="s">
        <v>681</v>
      </c>
      <c r="T258" s="10">
        <v>162</v>
      </c>
      <c r="Z258" s="137"/>
      <c r="AD258" s="137"/>
    </row>
    <row r="259" spans="1:264" ht="41.25" customHeight="1" x14ac:dyDescent="0.2">
      <c r="N259" s="11"/>
      <c r="R259" s="137">
        <v>44195</v>
      </c>
      <c r="S259" s="10" t="s">
        <v>682</v>
      </c>
      <c r="T259" s="10">
        <v>140.34</v>
      </c>
      <c r="Z259" s="137"/>
      <c r="AD259" s="137"/>
    </row>
    <row r="260" spans="1:264" s="112" customFormat="1" ht="53.25" customHeight="1" x14ac:dyDescent="0.2">
      <c r="A260" s="103" t="str">
        <f>'3η ΦΑΣΗ ΠΑΡΑΚΟΛ.'!B60</f>
        <v>ΚΑΤΑΣΚΕΥΗ ΜΟΝΟΟΡΟΦΟΥ ΚΤΙΡΙΟΥ ΜΕ ΥΠΟΓΕΙΟ - 15ο ΝΗΠΙΑΓΩΓΕΙΟ ΚΟΖΑΝΗΣ</v>
      </c>
      <c r="B260" s="104"/>
      <c r="C260" s="104"/>
      <c r="D260" s="136">
        <f>D261+D274+D278+D286+D289</f>
        <v>0</v>
      </c>
      <c r="E260" s="136">
        <f>D260</f>
        <v>0</v>
      </c>
      <c r="F260" s="104"/>
      <c r="G260" s="104"/>
      <c r="H260" s="105">
        <f>H261+H274+H278+H286+H289</f>
        <v>0</v>
      </c>
      <c r="I260" s="106">
        <f>H260</f>
        <v>0</v>
      </c>
      <c r="J260" s="107"/>
      <c r="K260" s="106"/>
      <c r="L260" s="106">
        <f>L261+L274+L278+L286+L289</f>
        <v>93375.62</v>
      </c>
      <c r="M260" s="108">
        <f>L260</f>
        <v>93375.62</v>
      </c>
      <c r="N260" s="109"/>
      <c r="O260" s="110"/>
      <c r="P260" s="106">
        <f>P261+P274+P278+P286+P289</f>
        <v>0</v>
      </c>
      <c r="Q260" s="106">
        <f>P260</f>
        <v>0</v>
      </c>
      <c r="R260" s="106"/>
      <c r="S260" s="106"/>
      <c r="T260" s="106">
        <f>T261+T274+T278+T286+T289</f>
        <v>74200.67</v>
      </c>
      <c r="U260" s="106">
        <f>T260</f>
        <v>74200.67</v>
      </c>
      <c r="V260" s="107"/>
      <c r="W260" s="110"/>
      <c r="X260" s="106">
        <f>X261+X274+X278+X286+X289</f>
        <v>273704.56</v>
      </c>
      <c r="Y260" s="106">
        <f>X260</f>
        <v>273704.56</v>
      </c>
      <c r="Z260" s="106"/>
      <c r="AA260" s="106"/>
      <c r="AB260" s="106">
        <f>AB261+AB274+AB278+AB286+AB289</f>
        <v>88921.810000000012</v>
      </c>
      <c r="AC260" s="223">
        <f>AB260</f>
        <v>88921.810000000012</v>
      </c>
      <c r="AD260" s="223"/>
      <c r="AE260" s="223"/>
      <c r="AF260" s="223">
        <f>AF261+AF274+AF278+AF286+AF289</f>
        <v>98651.260000000009</v>
      </c>
      <c r="AG260" s="223">
        <f>AF260</f>
        <v>98651.260000000009</v>
      </c>
      <c r="AH260" s="111">
        <f>E260+I260+M260+Q260+U260+Y260+AC260+AG260</f>
        <v>628853.92000000004</v>
      </c>
      <c r="DV260" s="112">
        <f>'1η ΦΑΣΗ ΠΑΡΑΚΟΛ.'!DO148</f>
        <v>0</v>
      </c>
      <c r="DW260" s="112">
        <v>8</v>
      </c>
      <c r="DX260" s="112">
        <f>'1η ΦΑΣΗ ΠΑΡΑΚΟΛ.'!DQ148</f>
        <v>0</v>
      </c>
      <c r="DY260" s="112">
        <v>8</v>
      </c>
      <c r="DZ260" s="112">
        <f>'1η ΦΑΣΗ ΠΑΡΑΚΟΛ.'!DS148</f>
        <v>0</v>
      </c>
      <c r="EA260" s="112">
        <v>8</v>
      </c>
      <c r="EB260" s="112">
        <f>'1η ΦΑΣΗ ΠΑΡΑΚΟΛ.'!DU148</f>
        <v>0</v>
      </c>
      <c r="EC260" s="112">
        <v>8</v>
      </c>
      <c r="ED260" s="112">
        <f>'1η ΦΑΣΗ ΠΑΡΑΚΟΛ.'!DW148</f>
        <v>0</v>
      </c>
      <c r="EE260" s="112">
        <v>8</v>
      </c>
      <c r="EF260" s="112">
        <f>'1η ΦΑΣΗ ΠΑΡΑΚΟΛ.'!DY148</f>
        <v>0</v>
      </c>
      <c r="EG260" s="112">
        <v>8</v>
      </c>
      <c r="EH260" s="112">
        <f>'1η ΦΑΣΗ ΠΑΡΑΚΟΛ.'!EA148</f>
        <v>0</v>
      </c>
      <c r="EI260" s="112">
        <v>8</v>
      </c>
      <c r="EJ260" s="112">
        <f>'1η ΦΑΣΗ ΠΑΡΑΚΟΛ.'!EC148</f>
        <v>0</v>
      </c>
      <c r="EK260" s="112">
        <v>8</v>
      </c>
      <c r="EL260" s="112">
        <f>'1η ΦΑΣΗ ΠΑΡΑΚΟΛ.'!EE148</f>
        <v>0</v>
      </c>
      <c r="EM260" s="112">
        <v>8</v>
      </c>
      <c r="EN260" s="112">
        <f>'1η ΦΑΣΗ ΠΑΡΑΚΟΛ.'!EG148</f>
        <v>0</v>
      </c>
      <c r="EO260" s="112">
        <v>8</v>
      </c>
      <c r="EP260" s="112">
        <f>'1η ΦΑΣΗ ΠΑΡΑΚΟΛ.'!EI148</f>
        <v>0</v>
      </c>
      <c r="EQ260" s="112">
        <v>8</v>
      </c>
      <c r="ER260" s="112">
        <f>'1η ΦΑΣΗ ΠΑΡΑΚΟΛ.'!EK148</f>
        <v>0</v>
      </c>
      <c r="ES260" s="112">
        <v>8</v>
      </c>
      <c r="ET260" s="112">
        <f>'1η ΦΑΣΗ ΠΑΡΑΚΟΛ.'!EM148</f>
        <v>0</v>
      </c>
      <c r="EU260" s="112">
        <v>8</v>
      </c>
      <c r="EV260" s="112">
        <f>'1η ΦΑΣΗ ΠΑΡΑΚΟΛ.'!EO148</f>
        <v>0</v>
      </c>
      <c r="EW260" s="112">
        <v>8</v>
      </c>
      <c r="EX260" s="112">
        <f>'1η ΦΑΣΗ ΠΑΡΑΚΟΛ.'!EQ148</f>
        <v>0</v>
      </c>
      <c r="EY260" s="112">
        <v>8</v>
      </c>
      <c r="EZ260" s="112">
        <f>'1η ΦΑΣΗ ΠΑΡΑΚΟΛ.'!ES148</f>
        <v>0</v>
      </c>
      <c r="FA260" s="112">
        <v>8</v>
      </c>
      <c r="FB260" s="112">
        <f>'1η ΦΑΣΗ ΠΑΡΑΚΟΛ.'!EU148</f>
        <v>0</v>
      </c>
      <c r="FC260" s="112">
        <v>8</v>
      </c>
      <c r="FD260" s="112">
        <f>'1η ΦΑΣΗ ΠΑΡΑΚΟΛ.'!EW148</f>
        <v>0</v>
      </c>
      <c r="FE260" s="112">
        <v>8</v>
      </c>
      <c r="FF260" s="112">
        <f>'1η ΦΑΣΗ ΠΑΡΑΚΟΛ.'!EY148</f>
        <v>0</v>
      </c>
      <c r="FG260" s="112">
        <v>8</v>
      </c>
      <c r="FH260" s="112">
        <f>'1η ΦΑΣΗ ΠΑΡΑΚΟΛ.'!FA148</f>
        <v>0</v>
      </c>
      <c r="FI260" s="112">
        <v>8</v>
      </c>
      <c r="FJ260" s="112">
        <f>'1η ΦΑΣΗ ΠΑΡΑΚΟΛ.'!FC148</f>
        <v>0</v>
      </c>
      <c r="FK260" s="112">
        <v>8</v>
      </c>
      <c r="FL260" s="112">
        <f>'1η ΦΑΣΗ ΠΑΡΑΚΟΛ.'!FE148</f>
        <v>0</v>
      </c>
      <c r="FM260" s="112">
        <v>8</v>
      </c>
      <c r="FN260" s="112">
        <f>'1η ΦΑΣΗ ΠΑΡΑΚΟΛ.'!FG148</f>
        <v>0</v>
      </c>
      <c r="FO260" s="112">
        <v>8</v>
      </c>
      <c r="FP260" s="112">
        <f>'1η ΦΑΣΗ ΠΑΡΑΚΟΛ.'!FI148</f>
        <v>0</v>
      </c>
      <c r="FQ260" s="112">
        <v>8</v>
      </c>
      <c r="FR260" s="112">
        <f>'1η ΦΑΣΗ ΠΑΡΑΚΟΛ.'!FK148</f>
        <v>0</v>
      </c>
      <c r="FS260" s="112">
        <v>8</v>
      </c>
      <c r="FT260" s="112">
        <f>'1η ΦΑΣΗ ΠΑΡΑΚΟΛ.'!FM148</f>
        <v>0</v>
      </c>
      <c r="FU260" s="112">
        <v>8</v>
      </c>
      <c r="FV260" s="112">
        <f>'1η ΦΑΣΗ ΠΑΡΑΚΟΛ.'!FO148</f>
        <v>0</v>
      </c>
      <c r="FW260" s="112">
        <v>8</v>
      </c>
      <c r="FX260" s="112">
        <f>'1η ΦΑΣΗ ΠΑΡΑΚΟΛ.'!FQ148</f>
        <v>0</v>
      </c>
      <c r="FY260" s="112">
        <v>8</v>
      </c>
      <c r="FZ260" s="112">
        <f>'1η ΦΑΣΗ ΠΑΡΑΚΟΛ.'!FS148</f>
        <v>0</v>
      </c>
      <c r="GA260" s="112">
        <v>8</v>
      </c>
      <c r="GB260" s="112">
        <f>'1η ΦΑΣΗ ΠΑΡΑΚΟΛ.'!FU148</f>
        <v>0</v>
      </c>
      <c r="GC260" s="112">
        <v>8</v>
      </c>
      <c r="GD260" s="112">
        <f>'1η ΦΑΣΗ ΠΑΡΑΚΟΛ.'!FW148</f>
        <v>0</v>
      </c>
      <c r="GE260" s="112">
        <v>8</v>
      </c>
      <c r="GF260" s="112">
        <f>'1η ΦΑΣΗ ΠΑΡΑΚΟΛ.'!FY148</f>
        <v>0</v>
      </c>
      <c r="GG260" s="112">
        <v>8</v>
      </c>
      <c r="GH260" s="112">
        <f>'1η ΦΑΣΗ ΠΑΡΑΚΟΛ.'!GA148</f>
        <v>0</v>
      </c>
      <c r="GI260" s="112">
        <v>8</v>
      </c>
      <c r="GJ260" s="112">
        <f>'1η ΦΑΣΗ ΠΑΡΑΚΟΛ.'!GC148</f>
        <v>0</v>
      </c>
      <c r="GK260" s="112">
        <v>8</v>
      </c>
      <c r="GL260" s="112">
        <f>'1η ΦΑΣΗ ΠΑΡΑΚΟΛ.'!GE148</f>
        <v>0</v>
      </c>
      <c r="GM260" s="112">
        <v>8</v>
      </c>
      <c r="GN260" s="112">
        <f>'1η ΦΑΣΗ ΠΑΡΑΚΟΛ.'!GG148</f>
        <v>0</v>
      </c>
      <c r="GO260" s="112">
        <v>8</v>
      </c>
      <c r="GP260" s="112">
        <f>'1η ΦΑΣΗ ΠΑΡΑΚΟΛ.'!GI148</f>
        <v>0</v>
      </c>
      <c r="GQ260" s="112">
        <v>8</v>
      </c>
      <c r="GR260" s="112">
        <f>'1η ΦΑΣΗ ΠΑΡΑΚΟΛ.'!GK148</f>
        <v>0</v>
      </c>
      <c r="GS260" s="112">
        <v>8</v>
      </c>
      <c r="GT260" s="112">
        <f>'1η ΦΑΣΗ ΠΑΡΑΚΟΛ.'!GM148</f>
        <v>0</v>
      </c>
      <c r="GU260" s="112">
        <v>8</v>
      </c>
      <c r="GV260" s="112">
        <f>'1η ΦΑΣΗ ΠΑΡΑΚΟΛ.'!GO148</f>
        <v>0</v>
      </c>
      <c r="GW260" s="112">
        <v>8</v>
      </c>
      <c r="GX260" s="112">
        <f>'1η ΦΑΣΗ ΠΑΡΑΚΟΛ.'!GQ148</f>
        <v>0</v>
      </c>
      <c r="GY260" s="112">
        <v>8</v>
      </c>
      <c r="GZ260" s="112">
        <f>'1η ΦΑΣΗ ΠΑΡΑΚΟΛ.'!GS148</f>
        <v>0</v>
      </c>
      <c r="HA260" s="112">
        <v>8</v>
      </c>
      <c r="HB260" s="112">
        <f>'1η ΦΑΣΗ ΠΑΡΑΚΟΛ.'!GU148</f>
        <v>0</v>
      </c>
      <c r="HC260" s="112">
        <v>8</v>
      </c>
      <c r="HD260" s="112">
        <f>'1η ΦΑΣΗ ΠΑΡΑΚΟΛ.'!GW148</f>
        <v>0</v>
      </c>
      <c r="HE260" s="112">
        <v>8</v>
      </c>
      <c r="HF260" s="112">
        <f>'1η ΦΑΣΗ ΠΑΡΑΚΟΛ.'!GY148</f>
        <v>0</v>
      </c>
      <c r="HG260" s="112">
        <v>8</v>
      </c>
      <c r="HH260" s="112">
        <f>'1η ΦΑΣΗ ΠΑΡΑΚΟΛ.'!HA148</f>
        <v>0</v>
      </c>
      <c r="HI260" s="112">
        <v>8</v>
      </c>
      <c r="HJ260" s="112">
        <f>'1η ΦΑΣΗ ΠΑΡΑΚΟΛ.'!HC148</f>
        <v>0</v>
      </c>
      <c r="HK260" s="112">
        <v>8</v>
      </c>
      <c r="HL260" s="112">
        <f>'1η ΦΑΣΗ ΠΑΡΑΚΟΛ.'!HE148</f>
        <v>0</v>
      </c>
      <c r="HM260" s="112">
        <v>8</v>
      </c>
      <c r="HN260" s="112">
        <f>'1η ΦΑΣΗ ΠΑΡΑΚΟΛ.'!HG148</f>
        <v>0</v>
      </c>
      <c r="HO260" s="112">
        <v>8</v>
      </c>
      <c r="HP260" s="112">
        <f>'1η ΦΑΣΗ ΠΑΡΑΚΟΛ.'!HI148</f>
        <v>0</v>
      </c>
      <c r="HQ260" s="112">
        <v>8</v>
      </c>
      <c r="HR260" s="112">
        <f>'1η ΦΑΣΗ ΠΑΡΑΚΟΛ.'!HK148</f>
        <v>0</v>
      </c>
      <c r="HS260" s="112">
        <v>8</v>
      </c>
      <c r="HT260" s="112">
        <f>'1η ΦΑΣΗ ΠΑΡΑΚΟΛ.'!HM148</f>
        <v>0</v>
      </c>
      <c r="HU260" s="112">
        <v>8</v>
      </c>
      <c r="HV260" s="112">
        <f>'1η ΦΑΣΗ ΠΑΡΑΚΟΛ.'!HO148</f>
        <v>0</v>
      </c>
      <c r="HW260" s="112">
        <v>8</v>
      </c>
      <c r="HX260" s="112">
        <f>'1η ΦΑΣΗ ΠΑΡΑΚΟΛ.'!HQ148</f>
        <v>0</v>
      </c>
      <c r="HY260" s="112">
        <v>8</v>
      </c>
      <c r="HZ260" s="112">
        <f>'1η ΦΑΣΗ ΠΑΡΑΚΟΛ.'!HS148</f>
        <v>0</v>
      </c>
      <c r="IA260" s="112">
        <v>8</v>
      </c>
      <c r="IB260" s="112">
        <f>'1η ΦΑΣΗ ΠΑΡΑΚΟΛ.'!HU148</f>
        <v>0</v>
      </c>
      <c r="IC260" s="112">
        <v>8</v>
      </c>
      <c r="ID260" s="112">
        <f>'1η ΦΑΣΗ ΠΑΡΑΚΟΛ.'!HW148</f>
        <v>0</v>
      </c>
      <c r="IE260" s="112">
        <v>8</v>
      </c>
      <c r="IF260" s="112">
        <f>'1η ΦΑΣΗ ΠΑΡΑΚΟΛ.'!HY148</f>
        <v>0</v>
      </c>
      <c r="IG260" s="112">
        <v>8</v>
      </c>
      <c r="IH260" s="112">
        <f>'1η ΦΑΣΗ ΠΑΡΑΚΟΛ.'!IA148</f>
        <v>0</v>
      </c>
      <c r="II260" s="112">
        <v>8</v>
      </c>
      <c r="IJ260" s="112">
        <f>'1η ΦΑΣΗ ΠΑΡΑΚΟΛ.'!IC148</f>
        <v>0</v>
      </c>
      <c r="IK260" s="112">
        <v>8</v>
      </c>
      <c r="IL260" s="112">
        <f>'1η ΦΑΣΗ ΠΑΡΑΚΟΛ.'!IE148</f>
        <v>0</v>
      </c>
      <c r="IM260" s="112">
        <v>8</v>
      </c>
      <c r="IN260" s="112">
        <f>'1η ΦΑΣΗ ΠΑΡΑΚΟΛ.'!IG148</f>
        <v>0</v>
      </c>
      <c r="IO260" s="112">
        <v>8</v>
      </c>
      <c r="IP260" s="112">
        <f>'1η ΦΑΣΗ ΠΑΡΑΚΟΛ.'!II148</f>
        <v>0</v>
      </c>
      <c r="IQ260" s="112">
        <v>8</v>
      </c>
      <c r="IR260" s="112">
        <f>'1η ΦΑΣΗ ΠΑΡΑΚΟΛ.'!IK148</f>
        <v>0</v>
      </c>
      <c r="IS260" s="112">
        <v>8</v>
      </c>
      <c r="IT260" s="112">
        <f>'1η ΦΑΣΗ ΠΑΡΑΚΟΛ.'!IM148</f>
        <v>0</v>
      </c>
      <c r="IU260" s="112">
        <v>8</v>
      </c>
      <c r="IV260" s="112">
        <f>'1η ΦΑΣΗ ΠΑΡΑΚΟΛ.'!IO148</f>
        <v>0</v>
      </c>
      <c r="IW260" s="112">
        <v>8</v>
      </c>
      <c r="IX260" s="112">
        <f>'1η ΦΑΣΗ ΠΑΡΑΚΟΛ.'!IQ148</f>
        <v>0</v>
      </c>
      <c r="IY260" s="112">
        <v>8</v>
      </c>
      <c r="IZ260" s="112">
        <f>'1η ΦΑΣΗ ΠΑΡΑΚΟΛ.'!IS148</f>
        <v>0</v>
      </c>
      <c r="JA260" s="112">
        <v>8</v>
      </c>
      <c r="JB260" s="112">
        <f>'1η ΦΑΣΗ ΠΑΡΑΚΟΛ.'!IU148</f>
        <v>0</v>
      </c>
      <c r="JC260" s="112">
        <v>8</v>
      </c>
      <c r="JD260" s="112">
        <f>'1η ΦΑΣΗ ΠΑΡΑΚΟΛ.'!IW148</f>
        <v>0</v>
      </c>
    </row>
    <row r="261" spans="1:264" s="126" customFormat="1" ht="53.25" customHeight="1" x14ac:dyDescent="0.2">
      <c r="A261" s="117" t="s">
        <v>235</v>
      </c>
      <c r="B261" s="118"/>
      <c r="C261" s="118"/>
      <c r="D261" s="116">
        <f>SUM(D262:D267)</f>
        <v>0</v>
      </c>
      <c r="E261" s="116">
        <f>D261</f>
        <v>0</v>
      </c>
      <c r="F261" s="118"/>
      <c r="G261" s="118"/>
      <c r="H261" s="116">
        <f>SUM(H262:H267)</f>
        <v>0</v>
      </c>
      <c r="I261" s="119">
        <f>H261</f>
        <v>0</v>
      </c>
      <c r="J261" s="120"/>
      <c r="K261" s="119"/>
      <c r="L261" s="121">
        <f>SUM(L262:L267)</f>
        <v>0</v>
      </c>
      <c r="M261" s="122">
        <f>L261</f>
        <v>0</v>
      </c>
      <c r="N261" s="123"/>
      <c r="O261" s="124"/>
      <c r="P261" s="119">
        <f>SUM(P262:P267)</f>
        <v>0</v>
      </c>
      <c r="Q261" s="119">
        <f>P261</f>
        <v>0</v>
      </c>
      <c r="R261" s="119"/>
      <c r="S261" s="119"/>
      <c r="T261" s="119">
        <f>SUM(T262:T267)</f>
        <v>74200.67</v>
      </c>
      <c r="U261" s="119">
        <f>T261</f>
        <v>74200.67</v>
      </c>
      <c r="V261" s="120"/>
      <c r="W261" s="124"/>
      <c r="X261" s="119">
        <f>SUM(X262:X273)</f>
        <v>268474.81</v>
      </c>
      <c r="Y261" s="119">
        <f>X261</f>
        <v>268474.81</v>
      </c>
      <c r="Z261" s="119"/>
      <c r="AA261" s="119"/>
      <c r="AB261" s="119">
        <f>SUM(AB262:AB273)</f>
        <v>81092.700000000012</v>
      </c>
      <c r="AC261" s="224">
        <f>AB261</f>
        <v>81092.700000000012</v>
      </c>
      <c r="AD261" s="224"/>
      <c r="AE261" s="224"/>
      <c r="AF261" s="224">
        <f>SUM(AF262:AF273)</f>
        <v>98651.260000000009</v>
      </c>
      <c r="AG261" s="224">
        <f>AF261</f>
        <v>98651.260000000009</v>
      </c>
      <c r="AH261" s="125">
        <f>E261+I261+M261+Q261+U261+Y261+AC261+AG261</f>
        <v>522419.44</v>
      </c>
    </row>
    <row r="262" spans="1:264" ht="41.25" customHeight="1" x14ac:dyDescent="0.2">
      <c r="R262" s="137">
        <v>44071</v>
      </c>
      <c r="S262" s="10" t="s">
        <v>557</v>
      </c>
      <c r="T262" s="10">
        <v>26177.58</v>
      </c>
      <c r="V262" s="11">
        <v>44263</v>
      </c>
      <c r="W262" s="12" t="s">
        <v>685</v>
      </c>
      <c r="X262" s="10">
        <v>40045.49</v>
      </c>
      <c r="Z262" s="11">
        <v>44602</v>
      </c>
      <c r="AA262" s="10" t="s">
        <v>896</v>
      </c>
      <c r="AB262" s="10">
        <v>6394.1</v>
      </c>
      <c r="AD262" s="137">
        <v>44946</v>
      </c>
      <c r="AE262" s="10" t="s">
        <v>1089</v>
      </c>
      <c r="AF262" s="10">
        <v>383.11</v>
      </c>
    </row>
    <row r="263" spans="1:264" ht="41.25" customHeight="1" x14ac:dyDescent="0.2">
      <c r="R263" s="137">
        <v>44183</v>
      </c>
      <c r="S263" s="10" t="s">
        <v>669</v>
      </c>
      <c r="T263" s="10">
        <v>48023.09</v>
      </c>
      <c r="V263" s="11">
        <v>44294</v>
      </c>
      <c r="W263" s="12" t="s">
        <v>713</v>
      </c>
      <c r="X263" s="10">
        <v>1025.3</v>
      </c>
      <c r="Z263" s="11">
        <v>44581</v>
      </c>
      <c r="AA263" s="10" t="s">
        <v>909</v>
      </c>
      <c r="AB263" s="10">
        <f>338.12+1663.94</f>
        <v>2002.06</v>
      </c>
      <c r="AD263" s="11">
        <v>44993</v>
      </c>
      <c r="AE263" s="10" t="s">
        <v>1115</v>
      </c>
      <c r="AF263" s="10">
        <v>24609.4</v>
      </c>
    </row>
    <row r="264" spans="1:264" ht="41.25" customHeight="1" x14ac:dyDescent="0.2">
      <c r="R264" s="137"/>
      <c r="V264" s="11">
        <v>44314</v>
      </c>
      <c r="W264" s="12" t="s">
        <v>716</v>
      </c>
      <c r="X264" s="10">
        <v>18400.32</v>
      </c>
      <c r="Z264" s="11">
        <v>44641</v>
      </c>
      <c r="AA264" s="10" t="s">
        <v>969</v>
      </c>
      <c r="AB264" s="10">
        <v>24754.71</v>
      </c>
      <c r="AD264" s="11">
        <v>45107</v>
      </c>
      <c r="AE264" s="10" t="s">
        <v>1153</v>
      </c>
      <c r="AF264" s="10">
        <v>53320.84</v>
      </c>
    </row>
    <row r="265" spans="1:264" ht="41.25" customHeight="1" x14ac:dyDescent="0.2">
      <c r="R265" s="137"/>
      <c r="V265" s="11">
        <v>44322</v>
      </c>
      <c r="W265" s="12" t="s">
        <v>734</v>
      </c>
      <c r="X265" s="10">
        <v>561.24</v>
      </c>
      <c r="Z265" s="11">
        <v>44631</v>
      </c>
      <c r="AA265" s="10" t="s">
        <v>972</v>
      </c>
      <c r="AB265" s="10">
        <v>233.61</v>
      </c>
      <c r="AD265" s="11">
        <v>45022</v>
      </c>
      <c r="AE265" s="10" t="s">
        <v>1154</v>
      </c>
      <c r="AF265" s="10">
        <v>746.14</v>
      </c>
    </row>
    <row r="266" spans="1:264" ht="41.25" customHeight="1" x14ac:dyDescent="0.2">
      <c r="R266" s="137"/>
      <c r="V266" s="11">
        <v>44357</v>
      </c>
      <c r="W266" s="12" t="s">
        <v>738</v>
      </c>
      <c r="X266" s="10">
        <v>27444.1</v>
      </c>
      <c r="Z266" s="11">
        <v>44656</v>
      </c>
      <c r="AA266" s="10" t="s">
        <v>979</v>
      </c>
      <c r="AB266" s="10">
        <v>745.01</v>
      </c>
      <c r="AD266" s="11">
        <v>45120</v>
      </c>
      <c r="AE266" s="10" t="s">
        <v>1167</v>
      </c>
      <c r="AF266" s="10">
        <v>1612.47</v>
      </c>
    </row>
    <row r="267" spans="1:264" ht="41.25" customHeight="1" x14ac:dyDescent="0.2">
      <c r="V267" s="11">
        <v>44389</v>
      </c>
      <c r="W267" s="12" t="s">
        <v>747</v>
      </c>
      <c r="X267" s="10">
        <v>39151.47</v>
      </c>
      <c r="Z267" s="11">
        <v>44711</v>
      </c>
      <c r="AA267" s="10" t="s">
        <v>1000</v>
      </c>
      <c r="AB267" s="10">
        <v>8182.05</v>
      </c>
    </row>
    <row r="268" spans="1:264" ht="41.25" customHeight="1" x14ac:dyDescent="0.2">
      <c r="V268" s="11">
        <v>44398</v>
      </c>
      <c r="W268" s="12" t="s">
        <v>751</v>
      </c>
      <c r="X268" s="10">
        <v>29226.99</v>
      </c>
      <c r="Z268" s="11">
        <v>44719</v>
      </c>
      <c r="AA268" s="10" t="s">
        <v>1018</v>
      </c>
      <c r="AB268" s="10">
        <v>246.56</v>
      </c>
    </row>
    <row r="269" spans="1:264" ht="41.25" customHeight="1" x14ac:dyDescent="0.2">
      <c r="V269" s="11">
        <v>44412</v>
      </c>
      <c r="W269" s="12" t="s">
        <v>756</v>
      </c>
      <c r="X269" s="10">
        <v>31496.29</v>
      </c>
      <c r="Z269" s="11">
        <v>44886</v>
      </c>
      <c r="AA269" s="10" t="s">
        <v>1066</v>
      </c>
      <c r="AB269" s="10">
        <v>22212.73</v>
      </c>
      <c r="AD269" s="11">
        <v>45146</v>
      </c>
      <c r="AE269" s="10" t="s">
        <v>1182</v>
      </c>
      <c r="AF269" s="10">
        <v>17452.43</v>
      </c>
    </row>
    <row r="270" spans="1:264" ht="41.25" customHeight="1" x14ac:dyDescent="0.2">
      <c r="V270" s="11">
        <v>44424</v>
      </c>
      <c r="W270" s="12" t="s">
        <v>757</v>
      </c>
      <c r="X270" s="10">
        <v>793.21</v>
      </c>
      <c r="Z270" s="11">
        <v>44886</v>
      </c>
      <c r="AA270" s="10" t="s">
        <v>1067</v>
      </c>
      <c r="AB270" s="10">
        <v>2872.35</v>
      </c>
      <c r="AD270" s="11">
        <v>45176</v>
      </c>
      <c r="AE270" s="10" t="s">
        <v>1199</v>
      </c>
      <c r="AF270" s="10">
        <v>526.87</v>
      </c>
    </row>
    <row r="271" spans="1:264" ht="41.25" customHeight="1" x14ac:dyDescent="0.2">
      <c r="V271" s="11">
        <v>44522</v>
      </c>
      <c r="W271" s="12" t="s">
        <v>852</v>
      </c>
      <c r="X271" s="10">
        <v>12551.95</v>
      </c>
      <c r="Z271" s="11">
        <v>44902</v>
      </c>
      <c r="AA271" s="10" t="s">
        <v>1076</v>
      </c>
      <c r="AB271" s="10">
        <v>12688.6</v>
      </c>
    </row>
    <row r="272" spans="1:264" ht="41.25" customHeight="1" x14ac:dyDescent="0.2">
      <c r="V272" s="11">
        <v>44533</v>
      </c>
      <c r="W272" s="12" t="s">
        <v>871</v>
      </c>
      <c r="X272" s="10">
        <v>13273.65</v>
      </c>
      <c r="Z272" s="11">
        <v>44916</v>
      </c>
      <c r="AA272" s="10" t="s">
        <v>1078</v>
      </c>
      <c r="AB272" s="10">
        <f>87.77+673.15</f>
        <v>760.92</v>
      </c>
    </row>
    <row r="273" spans="1:34" ht="41.25" customHeight="1" x14ac:dyDescent="0.2">
      <c r="V273" s="11">
        <v>44561</v>
      </c>
      <c r="W273" s="12" t="s">
        <v>910</v>
      </c>
      <c r="X273" s="10">
        <v>54504.800000000003</v>
      </c>
      <c r="Z273" s="11"/>
    </row>
    <row r="274" spans="1:34" s="126" customFormat="1" ht="53.25" customHeight="1" x14ac:dyDescent="0.2">
      <c r="A274" s="117" t="str">
        <f>'3η ΦΑΣΗ ΠΑΡΑΚΟΛ.'!B62</f>
        <v>ΣΥΝΔΕΣΕΙΣ ΜΕ ΔΙΚΤΥΑ ΟΚΩ</v>
      </c>
      <c r="B274" s="118"/>
      <c r="C274" s="118"/>
      <c r="D274" s="116">
        <f>SUM(D275:D277)</f>
        <v>0</v>
      </c>
      <c r="E274" s="116">
        <f>D274</f>
        <v>0</v>
      </c>
      <c r="F274" s="118"/>
      <c r="G274" s="118"/>
      <c r="H274" s="116">
        <f>SUM(H275:H277)</f>
        <v>0</v>
      </c>
      <c r="I274" s="119">
        <f>H274</f>
        <v>0</v>
      </c>
      <c r="J274" s="120"/>
      <c r="K274" s="119"/>
      <c r="L274" s="121">
        <f>SUM(L275:L277)</f>
        <v>0</v>
      </c>
      <c r="M274" s="122">
        <f>L274</f>
        <v>0</v>
      </c>
      <c r="N274" s="123"/>
      <c r="O274" s="124"/>
      <c r="P274" s="119">
        <f>SUM(P275:P277)</f>
        <v>0</v>
      </c>
      <c r="Q274" s="119">
        <f>P274</f>
        <v>0</v>
      </c>
      <c r="R274" s="119"/>
      <c r="S274" s="119"/>
      <c r="T274" s="119">
        <f>SUM(T275:T277)</f>
        <v>0</v>
      </c>
      <c r="U274" s="119">
        <f>T274</f>
        <v>0</v>
      </c>
      <c r="V274" s="120"/>
      <c r="W274" s="124"/>
      <c r="X274" s="156">
        <f>SUM(X275:X277)</f>
        <v>3741.75</v>
      </c>
      <c r="Y274" s="156">
        <f>X274</f>
        <v>3741.75</v>
      </c>
      <c r="Z274" s="156"/>
      <c r="AA274" s="156"/>
      <c r="AB274" s="156">
        <f>AB275</f>
        <v>7829.11</v>
      </c>
      <c r="AC274" s="233">
        <f>AB274</f>
        <v>7829.11</v>
      </c>
      <c r="AD274" s="233"/>
      <c r="AE274" s="233"/>
      <c r="AF274" s="233"/>
      <c r="AG274" s="233"/>
      <c r="AH274" s="125">
        <f>E274+I274+M274+Q274+U274+Y274+AC274+AG274</f>
        <v>11570.86</v>
      </c>
    </row>
    <row r="275" spans="1:34" ht="41.25" customHeight="1" x14ac:dyDescent="0.2">
      <c r="V275" s="11">
        <v>44295</v>
      </c>
      <c r="W275" s="12" t="s">
        <v>710</v>
      </c>
      <c r="X275" s="10">
        <v>3741.75</v>
      </c>
      <c r="Z275" s="10">
        <v>44812</v>
      </c>
      <c r="AA275" s="10" t="s">
        <v>1053</v>
      </c>
      <c r="AB275" s="10">
        <v>7829.11</v>
      </c>
    </row>
    <row r="278" spans="1:34" s="126" customFormat="1" ht="53.25" customHeight="1" x14ac:dyDescent="0.2">
      <c r="A278" s="182" t="str">
        <f>'3η ΦΑΣΗ ΠΑΡΑΚΟΛ.'!B63</f>
        <v>ΔΑΠΑΝΕΣ ΕΛΕΓΚΤΩΝ ΔΟΜΗΣΗΣ</v>
      </c>
      <c r="B278" s="183"/>
      <c r="C278" s="183"/>
      <c r="D278" s="184">
        <f>SUM(D282:D285)</f>
        <v>0</v>
      </c>
      <c r="E278" s="184">
        <f>D278</f>
        <v>0</v>
      </c>
      <c r="F278" s="183"/>
      <c r="G278" s="183"/>
      <c r="H278" s="184">
        <f>SUM(H282:H285)</f>
        <v>0</v>
      </c>
      <c r="I278" s="185">
        <f>H278</f>
        <v>0</v>
      </c>
      <c r="J278" s="186"/>
      <c r="K278" s="185"/>
      <c r="L278" s="122">
        <f>SUM(L282:L285)</f>
        <v>0</v>
      </c>
      <c r="M278" s="122">
        <f>L278</f>
        <v>0</v>
      </c>
      <c r="N278" s="123"/>
      <c r="O278" s="187"/>
      <c r="P278" s="185">
        <f>SUM(P282:P285)</f>
        <v>0</v>
      </c>
      <c r="Q278" s="185">
        <f>P278</f>
        <v>0</v>
      </c>
      <c r="R278" s="185"/>
      <c r="S278" s="185"/>
      <c r="T278" s="185">
        <f>SUM(T282:T285)</f>
        <v>0</v>
      </c>
      <c r="U278" s="185">
        <f>T278</f>
        <v>0</v>
      </c>
      <c r="V278" s="186"/>
      <c r="W278" s="187"/>
      <c r="X278" s="185">
        <f>SUM(X279:X285)</f>
        <v>1488</v>
      </c>
      <c r="Y278" s="185">
        <f>X278</f>
        <v>1488</v>
      </c>
      <c r="Z278" s="185"/>
      <c r="AA278" s="185"/>
      <c r="AB278" s="185"/>
      <c r="AC278" s="234"/>
      <c r="AD278" s="185"/>
      <c r="AE278" s="185"/>
      <c r="AF278" s="185"/>
      <c r="AG278" s="185"/>
      <c r="AH278" s="188">
        <f>E278+I278+M278+Q278+U278+Y278+AC278+AG278</f>
        <v>1488</v>
      </c>
    </row>
    <row r="279" spans="1:34" s="200" customFormat="1" ht="53.25" customHeight="1" x14ac:dyDescent="0.2">
      <c r="A279" s="199"/>
      <c r="D279" s="201"/>
      <c r="E279" s="201"/>
      <c r="H279" s="201"/>
      <c r="I279" s="201"/>
      <c r="J279" s="202"/>
      <c r="K279" s="201"/>
      <c r="L279" s="203"/>
      <c r="M279" s="203"/>
      <c r="N279" s="204"/>
      <c r="O279" s="205"/>
      <c r="P279" s="201"/>
      <c r="Q279" s="201"/>
      <c r="R279" s="201"/>
      <c r="S279" s="201"/>
      <c r="T279" s="201"/>
      <c r="U279" s="201"/>
      <c r="V279" s="202">
        <v>44267</v>
      </c>
      <c r="W279" s="205" t="s">
        <v>701</v>
      </c>
      <c r="X279" s="201">
        <v>248</v>
      </c>
      <c r="Y279" s="201"/>
      <c r="Z279" s="201"/>
      <c r="AA279" s="201"/>
      <c r="AB279" s="201"/>
      <c r="AC279" s="235"/>
      <c r="AD279" s="293"/>
      <c r="AE279" s="293"/>
      <c r="AF279" s="293"/>
      <c r="AG279" s="293"/>
      <c r="AH279" s="203"/>
    </row>
    <row r="280" spans="1:34" s="200" customFormat="1" ht="53.25" customHeight="1" x14ac:dyDescent="0.2">
      <c r="A280" s="199"/>
      <c r="D280" s="201"/>
      <c r="E280" s="201"/>
      <c r="H280" s="201"/>
      <c r="I280" s="201"/>
      <c r="J280" s="202"/>
      <c r="K280" s="201"/>
      <c r="L280" s="203"/>
      <c r="M280" s="203"/>
      <c r="N280" s="204"/>
      <c r="O280" s="205"/>
      <c r="P280" s="201"/>
      <c r="Q280" s="201"/>
      <c r="R280" s="201"/>
      <c r="S280" s="201"/>
      <c r="T280" s="201"/>
      <c r="U280" s="201"/>
      <c r="V280" s="202">
        <v>44230</v>
      </c>
      <c r="W280" s="205" t="s">
        <v>702</v>
      </c>
      <c r="X280" s="201">
        <v>248</v>
      </c>
      <c r="Y280" s="201"/>
      <c r="Z280" s="201"/>
      <c r="AA280" s="201"/>
      <c r="AB280" s="201"/>
      <c r="AC280" s="235"/>
      <c r="AD280" s="293"/>
      <c r="AE280" s="293"/>
      <c r="AF280" s="293"/>
      <c r="AG280" s="293"/>
      <c r="AH280" s="203"/>
    </row>
    <row r="281" spans="1:34" s="200" customFormat="1" ht="53.25" customHeight="1" x14ac:dyDescent="0.2">
      <c r="A281" s="199"/>
      <c r="D281" s="201"/>
      <c r="E281" s="201"/>
      <c r="H281" s="201"/>
      <c r="I281" s="201"/>
      <c r="J281" s="202"/>
      <c r="K281" s="201"/>
      <c r="L281" s="203"/>
      <c r="M281" s="203"/>
      <c r="N281" s="204"/>
      <c r="O281" s="205"/>
      <c r="P281" s="201"/>
      <c r="Q281" s="201"/>
      <c r="R281" s="201"/>
      <c r="S281" s="201"/>
      <c r="T281" s="201"/>
      <c r="U281" s="201"/>
      <c r="V281" s="202">
        <v>44230</v>
      </c>
      <c r="W281" s="205" t="s">
        <v>703</v>
      </c>
      <c r="X281" s="201">
        <v>248</v>
      </c>
      <c r="Y281" s="201"/>
      <c r="Z281" s="201"/>
      <c r="AA281" s="201"/>
      <c r="AB281" s="201"/>
      <c r="AC281" s="235"/>
      <c r="AD281" s="293"/>
      <c r="AE281" s="293"/>
      <c r="AF281" s="293"/>
      <c r="AG281" s="293"/>
      <c r="AH281" s="203"/>
    </row>
    <row r="282" spans="1:34" s="212" customFormat="1" ht="41.25" customHeight="1" x14ac:dyDescent="0.2">
      <c r="A282" s="206"/>
      <c r="B282" s="207"/>
      <c r="C282" s="207"/>
      <c r="D282" s="208"/>
      <c r="E282" s="208"/>
      <c r="F282" s="207"/>
      <c r="G282" s="207"/>
      <c r="H282" s="208"/>
      <c r="I282" s="208"/>
      <c r="J282" s="209"/>
      <c r="K282" s="208"/>
      <c r="L282" s="208"/>
      <c r="M282" s="208"/>
      <c r="N282" s="208"/>
      <c r="O282" s="210"/>
      <c r="P282" s="208"/>
      <c r="Q282" s="208"/>
      <c r="R282" s="208"/>
      <c r="S282" s="208"/>
      <c r="T282" s="208"/>
      <c r="U282" s="208"/>
      <c r="V282" s="209">
        <v>44230</v>
      </c>
      <c r="W282" s="210" t="s">
        <v>704</v>
      </c>
      <c r="X282" s="208">
        <v>248</v>
      </c>
      <c r="Y282" s="208"/>
      <c r="Z282" s="208"/>
      <c r="AA282" s="208"/>
      <c r="AB282" s="208"/>
      <c r="AC282" s="236"/>
      <c r="AD282" s="294"/>
      <c r="AE282" s="294"/>
      <c r="AF282" s="294"/>
      <c r="AG282" s="294"/>
      <c r="AH282" s="211"/>
    </row>
    <row r="283" spans="1:34" s="212" customFormat="1" ht="41.25" customHeight="1" x14ac:dyDescent="0.2">
      <c r="A283" s="206"/>
      <c r="B283" s="207"/>
      <c r="C283" s="207"/>
      <c r="D283" s="208"/>
      <c r="E283" s="208"/>
      <c r="F283" s="207"/>
      <c r="G283" s="207"/>
      <c r="H283" s="208"/>
      <c r="I283" s="208"/>
      <c r="J283" s="209"/>
      <c r="K283" s="208"/>
      <c r="L283" s="208"/>
      <c r="M283" s="208"/>
      <c r="N283" s="208"/>
      <c r="O283" s="210"/>
      <c r="P283" s="208"/>
      <c r="Q283" s="208"/>
      <c r="R283" s="208"/>
      <c r="S283" s="208"/>
      <c r="T283" s="208"/>
      <c r="U283" s="208"/>
      <c r="V283" s="209">
        <v>44230</v>
      </c>
      <c r="W283" s="210" t="s">
        <v>705</v>
      </c>
      <c r="X283" s="208">
        <v>248</v>
      </c>
      <c r="Y283" s="208"/>
      <c r="Z283" s="208"/>
      <c r="AA283" s="208"/>
      <c r="AB283" s="208"/>
      <c r="AC283" s="236"/>
      <c r="AD283" s="294"/>
      <c r="AE283" s="294"/>
      <c r="AF283" s="294"/>
      <c r="AG283" s="294"/>
      <c r="AH283" s="211"/>
    </row>
    <row r="284" spans="1:34" s="212" customFormat="1" ht="41.25" customHeight="1" x14ac:dyDescent="0.2">
      <c r="A284" s="206"/>
      <c r="B284" s="207"/>
      <c r="C284" s="207"/>
      <c r="D284" s="208"/>
      <c r="E284" s="208"/>
      <c r="F284" s="207"/>
      <c r="G284" s="207"/>
      <c r="H284" s="208"/>
      <c r="I284" s="208"/>
      <c r="J284" s="209"/>
      <c r="K284" s="208"/>
      <c r="L284" s="208"/>
      <c r="M284" s="208"/>
      <c r="N284" s="208"/>
      <c r="O284" s="210"/>
      <c r="P284" s="208"/>
      <c r="Q284" s="208"/>
      <c r="R284" s="208"/>
      <c r="S284" s="208"/>
      <c r="T284" s="208"/>
      <c r="U284" s="208"/>
      <c r="V284" s="209">
        <v>44230</v>
      </c>
      <c r="W284" s="210" t="s">
        <v>706</v>
      </c>
      <c r="X284" s="208">
        <v>248</v>
      </c>
      <c r="Y284" s="208"/>
      <c r="Z284" s="208"/>
      <c r="AA284" s="208"/>
      <c r="AB284" s="208"/>
      <c r="AC284" s="236"/>
      <c r="AD284" s="294"/>
      <c r="AE284" s="294"/>
      <c r="AF284" s="294"/>
      <c r="AG284" s="294"/>
      <c r="AH284" s="211"/>
    </row>
    <row r="285" spans="1:34" s="212" customFormat="1" ht="41.25" customHeight="1" x14ac:dyDescent="0.2">
      <c r="A285" s="206"/>
      <c r="B285" s="207"/>
      <c r="C285" s="207"/>
      <c r="D285" s="208"/>
      <c r="E285" s="208"/>
      <c r="F285" s="207"/>
      <c r="G285" s="207"/>
      <c r="H285" s="208"/>
      <c r="I285" s="208"/>
      <c r="J285" s="209"/>
      <c r="K285" s="208"/>
      <c r="L285" s="208"/>
      <c r="M285" s="208"/>
      <c r="N285" s="208"/>
      <c r="O285" s="210"/>
      <c r="P285" s="208"/>
      <c r="Q285" s="208"/>
      <c r="R285" s="208"/>
      <c r="S285" s="208"/>
      <c r="T285" s="208"/>
      <c r="U285" s="208"/>
      <c r="V285" s="209"/>
      <c r="W285" s="210"/>
      <c r="X285" s="208"/>
      <c r="Y285" s="208"/>
      <c r="Z285" s="208"/>
      <c r="AA285" s="208"/>
      <c r="AB285" s="208"/>
      <c r="AC285" s="236"/>
      <c r="AD285" s="294"/>
      <c r="AE285" s="294"/>
      <c r="AF285" s="294"/>
      <c r="AG285" s="294"/>
      <c r="AH285" s="211"/>
    </row>
    <row r="286" spans="1:34" s="126" customFormat="1" ht="53.25" customHeight="1" x14ac:dyDescent="0.2">
      <c r="A286" s="189" t="str">
        <f>'3η ΦΑΣΗ ΠΑΡΑΚΟΛ.'!B64</f>
        <v>ΕΚΔΟΣΗ ΠΙΣΤΟΠΟΙΗΤΙΚΟΥ ΕΝΕΡΓΕΙΑΚΗΣ ΕΠΙΘΕΩΡΗΣΗΣ</v>
      </c>
      <c r="B286" s="190"/>
      <c r="C286" s="190"/>
      <c r="D286" s="191">
        <f>SUM(D287:D288)</f>
        <v>0</v>
      </c>
      <c r="E286" s="191">
        <f>D286</f>
        <v>0</v>
      </c>
      <c r="F286" s="190"/>
      <c r="G286" s="190"/>
      <c r="H286" s="191">
        <f>SUM(H287:H288)</f>
        <v>0</v>
      </c>
      <c r="I286" s="192">
        <f>H286</f>
        <v>0</v>
      </c>
      <c r="J286" s="193"/>
      <c r="K286" s="192"/>
      <c r="L286" s="194">
        <f>SUM(L287:L288)</f>
        <v>0</v>
      </c>
      <c r="M286" s="195">
        <f>L286</f>
        <v>0</v>
      </c>
      <c r="N286" s="196"/>
      <c r="O286" s="197"/>
      <c r="P286" s="192">
        <f>SUM(P287:P288)</f>
        <v>0</v>
      </c>
      <c r="Q286" s="192">
        <f>P286</f>
        <v>0</v>
      </c>
      <c r="R286" s="192"/>
      <c r="S286" s="192"/>
      <c r="T286" s="192">
        <f>SUM(T287:T288)</f>
        <v>0</v>
      </c>
      <c r="U286" s="192">
        <f>T286</f>
        <v>0</v>
      </c>
      <c r="V286" s="193"/>
      <c r="W286" s="197"/>
      <c r="X286" s="192">
        <f>SUM(X287:X288)</f>
        <v>0</v>
      </c>
      <c r="Y286" s="192">
        <f>X286</f>
        <v>0</v>
      </c>
      <c r="Z286" s="237"/>
      <c r="AA286" s="237"/>
      <c r="AB286" s="237"/>
      <c r="AC286" s="237"/>
      <c r="AD286" s="237"/>
      <c r="AE286" s="237"/>
      <c r="AF286" s="237"/>
      <c r="AG286" s="237"/>
      <c r="AH286" s="198">
        <f>E286+I286+M286+Q286+U286+Y286+AC286+AG286</f>
        <v>0</v>
      </c>
    </row>
    <row r="289" spans="1:34" s="126" customFormat="1" ht="53.25" customHeight="1" x14ac:dyDescent="0.2">
      <c r="A289" s="117" t="str">
        <f>'3η ΦΑΣΗ ΠΑΡΑΚΟΛ.'!B65</f>
        <v>ΑΓΟΡΑ ΓΗΣ ΓΙΑ ΤΟ 15ο ΝΗΠΙΑΓΩΓΕΙΟ</v>
      </c>
      <c r="B289" s="118"/>
      <c r="C289" s="118"/>
      <c r="D289" s="116">
        <f>SUM(D290:D291)</f>
        <v>0</v>
      </c>
      <c r="E289" s="116">
        <f>D289</f>
        <v>0</v>
      </c>
      <c r="F289" s="118"/>
      <c r="G289" s="118"/>
      <c r="H289" s="116">
        <f>SUM(H290:H291)</f>
        <v>0</v>
      </c>
      <c r="I289" s="119">
        <f>H289</f>
        <v>0</v>
      </c>
      <c r="J289" s="120"/>
      <c r="K289" s="119"/>
      <c r="L289" s="121">
        <f>L290</f>
        <v>93375.62</v>
      </c>
      <c r="M289" s="122">
        <f>L289</f>
        <v>93375.62</v>
      </c>
      <c r="N289" s="123"/>
      <c r="O289" s="124"/>
      <c r="P289" s="119">
        <f>P290</f>
        <v>0</v>
      </c>
      <c r="Q289" s="119">
        <f>P289</f>
        <v>0</v>
      </c>
      <c r="R289" s="119"/>
      <c r="S289" s="119"/>
      <c r="T289" s="119"/>
      <c r="U289" s="119">
        <f>T289</f>
        <v>0</v>
      </c>
      <c r="V289" s="120"/>
      <c r="W289" s="124"/>
      <c r="X289" s="119">
        <f>X290</f>
        <v>0</v>
      </c>
      <c r="Y289" s="119">
        <f>X289</f>
        <v>0</v>
      </c>
      <c r="Z289" s="119"/>
      <c r="AA289" s="119"/>
      <c r="AB289" s="119"/>
      <c r="AC289" s="119"/>
      <c r="AD289" s="224"/>
      <c r="AE289" s="224"/>
      <c r="AF289" s="224"/>
      <c r="AG289" s="224"/>
      <c r="AH289" s="125">
        <f>E289+I289+M289+Q289+U289+Y289+AC289+AG289</f>
        <v>93375.62</v>
      </c>
    </row>
    <row r="290" spans="1:34" ht="41.25" customHeight="1" x14ac:dyDescent="0.2">
      <c r="J290" s="11">
        <v>43453</v>
      </c>
      <c r="K290" s="10" t="s">
        <v>282</v>
      </c>
      <c r="L290" s="10">
        <v>93375.62</v>
      </c>
    </row>
    <row r="291" spans="1:34" ht="79.5" customHeight="1" x14ac:dyDescent="0.2">
      <c r="A291" s="103" t="str">
        <f>'3η ΦΑΣΗ ΠΑΡΑΚΟΛ.'!B48</f>
        <v>ΜΟΝΑΔΑ ΦΡΟΝΤΙΔΑΣ ΗΛΙΚΙΩΜΕΝΩΝ ΚΟΖΑΝΗΣ -ΚΑΤΑΣΚΕΥΗ ΝΕΑΣ ΠΤΕΡΥΓΑΣ ΚΑΙ ΑΝΑΜΟΡΦΩΣΗ –
ΑΝΑΒΑΘΜΙΣΗ ΥΠΑΡΧΟΥΣΑΣ ΠΤΕΡΥΓΑΣ Β</v>
      </c>
      <c r="B291" s="104"/>
      <c r="C291" s="104"/>
      <c r="D291" s="136">
        <f>D292+D306+D310</f>
        <v>0</v>
      </c>
      <c r="E291" s="136">
        <f>D291</f>
        <v>0</v>
      </c>
      <c r="F291" s="104"/>
      <c r="G291" s="104"/>
      <c r="H291" s="105">
        <f>H292+H296+H300+H307+H310</f>
        <v>0</v>
      </c>
      <c r="I291" s="106">
        <f>H291</f>
        <v>0</v>
      </c>
      <c r="J291" s="107"/>
      <c r="K291" s="106"/>
      <c r="L291" s="106">
        <f>L292+L306+L310</f>
        <v>69908.479999999996</v>
      </c>
      <c r="M291" s="108">
        <f>L291</f>
        <v>69908.479999999996</v>
      </c>
      <c r="N291" s="109"/>
      <c r="O291" s="110"/>
      <c r="P291" s="106">
        <f>P292+P306+P310</f>
        <v>228186.21999999997</v>
      </c>
      <c r="Q291" s="106">
        <f>P291</f>
        <v>228186.21999999997</v>
      </c>
      <c r="R291" s="106"/>
      <c r="S291" s="106"/>
      <c r="T291" s="106">
        <f>T292+T306+T310</f>
        <v>112486.95000000001</v>
      </c>
      <c r="U291" s="106">
        <f>T291</f>
        <v>112486.95000000001</v>
      </c>
      <c r="V291" s="107"/>
      <c r="W291" s="110"/>
      <c r="X291" s="106">
        <f>X292+X306+X310</f>
        <v>135311.85</v>
      </c>
      <c r="Y291" s="106">
        <f>X291</f>
        <v>135311.85</v>
      </c>
      <c r="Z291" s="106"/>
      <c r="AA291" s="106"/>
      <c r="AB291" s="106">
        <f>AB292+AB306+AB310</f>
        <v>106210.8</v>
      </c>
      <c r="AC291" s="106">
        <f>AB291</f>
        <v>106210.8</v>
      </c>
      <c r="AD291" s="223"/>
      <c r="AE291" s="223"/>
      <c r="AF291" s="223">
        <f>AF292+AF306+AF310</f>
        <v>98542.86</v>
      </c>
      <c r="AG291" s="223">
        <f>AF291</f>
        <v>98542.86</v>
      </c>
      <c r="AH291" s="111">
        <f>E291+I291+M291+Q291+U291+Y291+AC291+AG291</f>
        <v>750647.16</v>
      </c>
    </row>
    <row r="292" spans="1:34" ht="60.75" customHeight="1" x14ac:dyDescent="0.2">
      <c r="A292" s="117" t="str">
        <f>'3η ΦΑΣΗ ΠΑΡΑΚΟΛ.'!B49</f>
        <v xml:space="preserve">ΑΝΑΒΑΘΜΙΣΗ-ΑΝΑΚΑΙΝΙΣΗ ΥΦΙΣΤΑΜΕΝΗΣ ΠΤΕΡΥΓΑΣ Β'-ΚΑΤΑΣΚΕΥΗ ΝΕΑΣ ΠΤΕΡΥΓΑΣ-
ΔΙΑΜΜΟΡΦΩΣΗ ΠΕΡΙΒΑΛΛΟΝΤΑ ΧΩΡΟΥ
</v>
      </c>
      <c r="B292" s="118"/>
      <c r="C292" s="118"/>
      <c r="D292" s="116">
        <f>SUM(D293:D305)</f>
        <v>0</v>
      </c>
      <c r="E292" s="116">
        <f>D292</f>
        <v>0</v>
      </c>
      <c r="F292" s="118"/>
      <c r="G292" s="118"/>
      <c r="H292" s="116"/>
      <c r="I292" s="119"/>
      <c r="J292" s="120"/>
      <c r="K292" s="119"/>
      <c r="L292" s="121">
        <f>SUM(L293:L305)</f>
        <v>69908.479999999996</v>
      </c>
      <c r="M292" s="122">
        <f>L292</f>
        <v>69908.479999999996</v>
      </c>
      <c r="N292" s="123"/>
      <c r="O292" s="124"/>
      <c r="P292" s="119">
        <f>SUM(P293:P305)</f>
        <v>228186.21999999997</v>
      </c>
      <c r="Q292" s="119">
        <f>P292</f>
        <v>228186.21999999997</v>
      </c>
      <c r="R292" s="119"/>
      <c r="S292" s="119"/>
      <c r="T292" s="119">
        <f>SUM(T293:T305)</f>
        <v>112486.95000000001</v>
      </c>
      <c r="U292" s="119">
        <f>T292</f>
        <v>112486.95000000001</v>
      </c>
      <c r="V292" s="120"/>
      <c r="W292" s="124"/>
      <c r="X292" s="119">
        <f>SUM(X293:X305)</f>
        <v>135311.85</v>
      </c>
      <c r="Y292" s="119">
        <f>X292</f>
        <v>135311.85</v>
      </c>
      <c r="Z292" s="119"/>
      <c r="AA292" s="119"/>
      <c r="AB292" s="119">
        <f>SUM(AB293:AB305)</f>
        <v>106210.8</v>
      </c>
      <c r="AC292" s="119">
        <f>AB292</f>
        <v>106210.8</v>
      </c>
      <c r="AD292" s="224"/>
      <c r="AE292" s="224"/>
      <c r="AF292" s="224">
        <f>SUM(AF293:AF305)</f>
        <v>98542.86</v>
      </c>
      <c r="AG292" s="224">
        <f>AF292</f>
        <v>98542.86</v>
      </c>
      <c r="AH292" s="125">
        <f>E292+I292+M292+Q292+U292+Y292+AC292+AG292</f>
        <v>750647.16</v>
      </c>
    </row>
    <row r="293" spans="1:34" ht="41.25" customHeight="1" x14ac:dyDescent="0.2">
      <c r="J293" s="137">
        <v>43454</v>
      </c>
      <c r="K293" s="12" t="s">
        <v>284</v>
      </c>
      <c r="L293" s="10">
        <v>69908.479999999996</v>
      </c>
      <c r="N293" s="137">
        <v>43628</v>
      </c>
      <c r="O293" s="12" t="s">
        <v>354</v>
      </c>
      <c r="P293" s="10">
        <v>139816.95999999999</v>
      </c>
      <c r="R293" s="137">
        <v>43854</v>
      </c>
      <c r="S293" s="10" t="s">
        <v>452</v>
      </c>
      <c r="T293" s="10">
        <f>876.33+1.26+17.55+17.55</f>
        <v>912.68999999999994</v>
      </c>
      <c r="V293" s="11">
        <v>44389</v>
      </c>
      <c r="W293" s="12" t="s">
        <v>748</v>
      </c>
      <c r="X293" s="10">
        <v>54735.3</v>
      </c>
      <c r="Z293" s="11">
        <v>44581</v>
      </c>
      <c r="AA293" s="10" t="s">
        <v>908</v>
      </c>
      <c r="AB293" s="10">
        <v>1382.09</v>
      </c>
      <c r="AD293" s="11">
        <v>44970</v>
      </c>
      <c r="AE293" s="10" t="s">
        <v>1097</v>
      </c>
      <c r="AF293" s="10">
        <v>9807.4599999999991</v>
      </c>
    </row>
    <row r="294" spans="1:34" ht="41.25" customHeight="1" x14ac:dyDescent="0.2">
      <c r="N294" s="137">
        <v>43791</v>
      </c>
      <c r="O294" s="12" t="s">
        <v>433</v>
      </c>
      <c r="P294" s="10">
        <v>56249.2</v>
      </c>
      <c r="R294" s="137">
        <v>43901</v>
      </c>
      <c r="S294" s="10" t="s">
        <v>470</v>
      </c>
      <c r="T294" s="10">
        <v>18184.900000000001</v>
      </c>
      <c r="V294" s="11">
        <v>44424</v>
      </c>
      <c r="W294" s="12" t="s">
        <v>757</v>
      </c>
      <c r="X294" s="10">
        <v>1642.22</v>
      </c>
      <c r="Z294" s="11">
        <v>44581</v>
      </c>
      <c r="AA294" s="10" t="s">
        <v>908</v>
      </c>
      <c r="AB294" s="10">
        <v>704.31</v>
      </c>
      <c r="AD294" s="11">
        <v>44994</v>
      </c>
      <c r="AE294" s="10" t="s">
        <v>1114</v>
      </c>
      <c r="AF294" s="10">
        <v>331.88</v>
      </c>
    </row>
    <row r="295" spans="1:34" ht="41.25" customHeight="1" x14ac:dyDescent="0.2">
      <c r="N295" s="137">
        <v>43830</v>
      </c>
      <c r="O295" s="12" t="s">
        <v>453</v>
      </c>
      <c r="P295" s="10">
        <v>30413.06</v>
      </c>
      <c r="R295" s="137">
        <v>43948</v>
      </c>
      <c r="S295" s="10" t="s">
        <v>470</v>
      </c>
      <c r="T295" s="10">
        <v>10.5</v>
      </c>
      <c r="V295" s="11">
        <v>44531</v>
      </c>
      <c r="W295" s="12" t="s">
        <v>870</v>
      </c>
      <c r="X295" s="10">
        <v>55454.37</v>
      </c>
      <c r="Z295" s="11">
        <v>44581</v>
      </c>
      <c r="AA295" s="10" t="s">
        <v>908</v>
      </c>
      <c r="AB295" s="10">
        <v>1663.94</v>
      </c>
      <c r="AD295" s="11">
        <v>45138</v>
      </c>
      <c r="AE295" s="10" t="s">
        <v>1241</v>
      </c>
      <c r="AF295" s="10">
        <v>39995.980000000003</v>
      </c>
    </row>
    <row r="296" spans="1:34" ht="41.25" customHeight="1" x14ac:dyDescent="0.2">
      <c r="N296" s="137">
        <v>43819</v>
      </c>
      <c r="O296" s="10" t="s">
        <v>454</v>
      </c>
      <c r="P296" s="10">
        <v>1707</v>
      </c>
      <c r="R296" s="137">
        <v>43948</v>
      </c>
      <c r="S296" s="10" t="s">
        <v>470</v>
      </c>
      <c r="T296" s="10">
        <v>0.38</v>
      </c>
      <c r="V296" s="11">
        <v>44560</v>
      </c>
      <c r="W296" s="12" t="s">
        <v>889</v>
      </c>
      <c r="X296" s="10">
        <v>23479.96</v>
      </c>
      <c r="Z296" s="11">
        <v>44581</v>
      </c>
      <c r="AA296" s="10" t="s">
        <v>908</v>
      </c>
      <c r="AB296" s="10">
        <v>388.12</v>
      </c>
      <c r="AD296" s="11"/>
    </row>
    <row r="297" spans="1:34" ht="41.25" customHeight="1" x14ac:dyDescent="0.2">
      <c r="R297" s="137">
        <v>43948</v>
      </c>
      <c r="S297" s="10" t="s">
        <v>470</v>
      </c>
      <c r="T297" s="10">
        <v>10.5</v>
      </c>
      <c r="Z297" s="11">
        <v>44662</v>
      </c>
      <c r="AA297" s="10" t="s">
        <v>978</v>
      </c>
      <c r="AB297" s="10">
        <v>37640.04</v>
      </c>
      <c r="AD297" s="11">
        <v>45149</v>
      </c>
      <c r="AE297" s="10" t="s">
        <v>1184</v>
      </c>
      <c r="AF297" s="10">
        <v>1035.92</v>
      </c>
    </row>
    <row r="298" spans="1:34" ht="41.25" customHeight="1" x14ac:dyDescent="0.2">
      <c r="R298" s="137">
        <v>43948</v>
      </c>
      <c r="S298" s="10" t="s">
        <v>470</v>
      </c>
      <c r="T298" s="10">
        <v>0.38</v>
      </c>
      <c r="Z298" s="11">
        <v>44656</v>
      </c>
      <c r="AA298" s="10" t="s">
        <v>979</v>
      </c>
      <c r="AB298" s="10">
        <v>745.01</v>
      </c>
      <c r="AD298" s="11">
        <v>45176</v>
      </c>
      <c r="AE298" s="10" t="s">
        <v>1199</v>
      </c>
      <c r="AF298" s="10">
        <v>1631.45</v>
      </c>
    </row>
    <row r="299" spans="1:34" ht="41.25" customHeight="1" x14ac:dyDescent="0.2">
      <c r="R299" s="137">
        <v>43948</v>
      </c>
      <c r="S299" s="10" t="s">
        <v>470</v>
      </c>
      <c r="T299" s="10">
        <v>524.33000000000004</v>
      </c>
      <c r="Z299" s="11">
        <v>44691</v>
      </c>
      <c r="AA299" s="10" t="s">
        <v>1010</v>
      </c>
      <c r="AB299" s="10">
        <v>1129.1099999999999</v>
      </c>
      <c r="AD299" s="11">
        <v>45159</v>
      </c>
      <c r="AE299" s="10" t="s">
        <v>1175</v>
      </c>
      <c r="AF299" s="10">
        <v>38979.15</v>
      </c>
    </row>
    <row r="300" spans="1:34" ht="41.25" customHeight="1" x14ac:dyDescent="0.2">
      <c r="R300" s="137">
        <v>43992</v>
      </c>
      <c r="S300" s="10" t="s">
        <v>513</v>
      </c>
      <c r="T300" s="10">
        <v>38843.46</v>
      </c>
      <c r="Z300" s="11">
        <v>44691</v>
      </c>
      <c r="AA300" s="10" t="s">
        <v>1010</v>
      </c>
      <c r="AB300" s="10">
        <v>1335.21</v>
      </c>
      <c r="AD300" s="11">
        <v>45159</v>
      </c>
      <c r="AE300" s="10" t="s">
        <v>1176</v>
      </c>
      <c r="AF300" s="10">
        <v>6761.02</v>
      </c>
    </row>
    <row r="301" spans="1:34" ht="41.25" customHeight="1" x14ac:dyDescent="0.2">
      <c r="R301" s="137">
        <v>44033</v>
      </c>
      <c r="S301" s="10" t="s">
        <v>541</v>
      </c>
      <c r="T301" s="10">
        <f>22.47+0.81+22.47+0.81+1122.3</f>
        <v>1168.8599999999999</v>
      </c>
      <c r="Z301" s="11">
        <v>44715</v>
      </c>
      <c r="AA301" s="10" t="s">
        <v>1013</v>
      </c>
      <c r="AB301" s="10">
        <v>9081.32</v>
      </c>
    </row>
    <row r="302" spans="1:34" ht="41.25" customHeight="1" x14ac:dyDescent="0.2">
      <c r="R302" s="137">
        <v>44085</v>
      </c>
      <c r="S302" s="10" t="s">
        <v>566</v>
      </c>
      <c r="T302" s="10">
        <v>23632.85</v>
      </c>
      <c r="Z302" s="11">
        <v>44749</v>
      </c>
      <c r="AA302" s="10" t="s">
        <v>1019</v>
      </c>
      <c r="AB302" s="10">
        <v>272.52999999999997</v>
      </c>
    </row>
    <row r="303" spans="1:34" ht="41.25" customHeight="1" x14ac:dyDescent="0.2">
      <c r="R303" s="137">
        <v>44123</v>
      </c>
      <c r="S303" s="10" t="s">
        <v>579</v>
      </c>
      <c r="T303" s="10">
        <f>13.71+0.49+13.71+0.49+684.76</f>
        <v>713.16</v>
      </c>
      <c r="Z303" s="11">
        <v>44770</v>
      </c>
      <c r="AA303" s="10" t="s">
        <v>1026</v>
      </c>
      <c r="AB303" s="10">
        <v>50608.99</v>
      </c>
    </row>
    <row r="304" spans="1:34" ht="41.25" customHeight="1" x14ac:dyDescent="0.2">
      <c r="R304" s="137">
        <v>44189</v>
      </c>
      <c r="S304" s="10" t="s">
        <v>673</v>
      </c>
      <c r="T304" s="10">
        <v>28484.94</v>
      </c>
      <c r="Z304" s="11">
        <v>4082022</v>
      </c>
      <c r="AA304" s="10" t="s">
        <v>1038</v>
      </c>
      <c r="AB304" s="10">
        <v>1260.1300000000001</v>
      </c>
    </row>
    <row r="306" spans="1:34" ht="41.25" customHeight="1" x14ac:dyDescent="0.2">
      <c r="A306" s="117" t="str">
        <f>'3η ΦΑΣΗ ΠΑΡΑΚΟΛ.'!B50</f>
        <v>ΠΡΟΜΗΘΕΙΑ ΕΞΟΠΛΙΣΜΟΥ</v>
      </c>
      <c r="B306" s="118"/>
      <c r="C306" s="118"/>
      <c r="D306" s="116">
        <f>SUM(D307:D309)</f>
        <v>0</v>
      </c>
      <c r="E306" s="116">
        <f>D306</f>
        <v>0</v>
      </c>
      <c r="F306" s="118"/>
      <c r="G306" s="118"/>
      <c r="H306" s="116">
        <f>SUM(H307:H309)</f>
        <v>0</v>
      </c>
      <c r="I306" s="119">
        <f>H306</f>
        <v>0</v>
      </c>
      <c r="J306" s="120"/>
      <c r="K306" s="119"/>
      <c r="L306" s="121">
        <f>SUM(L307:L309)</f>
        <v>0</v>
      </c>
      <c r="M306" s="122">
        <f>L306</f>
        <v>0</v>
      </c>
      <c r="N306" s="123"/>
      <c r="O306" s="124"/>
      <c r="P306" s="119">
        <f>SUM(P307:P309)</f>
        <v>0</v>
      </c>
      <c r="Q306" s="119">
        <f>P306</f>
        <v>0</v>
      </c>
      <c r="R306" s="119"/>
      <c r="S306" s="119"/>
      <c r="T306" s="119">
        <f>SUM(T307:T309)</f>
        <v>0</v>
      </c>
      <c r="U306" s="119">
        <f>T306</f>
        <v>0</v>
      </c>
      <c r="V306" s="120"/>
      <c r="W306" s="124"/>
      <c r="X306" s="119">
        <f>SUM(X307:X309)</f>
        <v>0</v>
      </c>
      <c r="Y306" s="119">
        <f>X306</f>
        <v>0</v>
      </c>
      <c r="Z306" s="119"/>
      <c r="AA306" s="119"/>
      <c r="AB306" s="119"/>
      <c r="AC306" s="119"/>
      <c r="AD306" s="224"/>
      <c r="AE306" s="224"/>
      <c r="AF306" s="224"/>
      <c r="AG306" s="224"/>
      <c r="AH306" s="125">
        <f>E306+I306+M306+Q306+U306+Y306+AC306+AG306</f>
        <v>0</v>
      </c>
    </row>
    <row r="310" spans="1:34" ht="41.25" customHeight="1" x14ac:dyDescent="0.2">
      <c r="A310" s="117" t="str">
        <f>'3η ΦΑΣΗ ΠΑΡΑΚΟΛ.'!B51</f>
        <v>ΣΥΝΔΕΣΕΙΣ ΟΚΩ</v>
      </c>
      <c r="B310" s="118"/>
      <c r="C310" s="118"/>
      <c r="D310" s="116">
        <f>SUM(D311:D312)</f>
        <v>0</v>
      </c>
      <c r="E310" s="116">
        <f>D310</f>
        <v>0</v>
      </c>
      <c r="F310" s="118"/>
      <c r="G310" s="118"/>
      <c r="H310" s="116">
        <f>SUM(H311:H312)</f>
        <v>0</v>
      </c>
      <c r="I310" s="119">
        <f>H310</f>
        <v>0</v>
      </c>
      <c r="J310" s="120"/>
      <c r="K310" s="119"/>
      <c r="L310" s="121">
        <f>SUM(L311:L312)</f>
        <v>0</v>
      </c>
      <c r="M310" s="122">
        <f>L310</f>
        <v>0</v>
      </c>
      <c r="N310" s="123"/>
      <c r="O310" s="124"/>
      <c r="P310" s="119">
        <f>SUM(P311:P312)</f>
        <v>0</v>
      </c>
      <c r="Q310" s="119">
        <f>P310</f>
        <v>0</v>
      </c>
      <c r="R310" s="119"/>
      <c r="S310" s="119"/>
      <c r="T310" s="119">
        <f>SUM(T311:T312)</f>
        <v>0</v>
      </c>
      <c r="U310" s="119">
        <f>T310</f>
        <v>0</v>
      </c>
      <c r="V310" s="120"/>
      <c r="W310" s="124"/>
      <c r="X310" s="119">
        <f>SUM(X311:X312)</f>
        <v>0</v>
      </c>
      <c r="Y310" s="119">
        <f>X310</f>
        <v>0</v>
      </c>
      <c r="Z310" s="119"/>
      <c r="AA310" s="119"/>
      <c r="AB310" s="119"/>
      <c r="AC310" s="119"/>
      <c r="AD310" s="224"/>
      <c r="AE310" s="224"/>
      <c r="AF310" s="224"/>
      <c r="AG310" s="224"/>
      <c r="AH310" s="125">
        <f>E310+I310+M310+Q310+U310+Y310+AC310+AG310</f>
        <v>0</v>
      </c>
    </row>
    <row r="313" spans="1:34" ht="79.5" customHeight="1" x14ac:dyDescent="0.2">
      <c r="A313" s="103" t="str">
        <f>'1η ΦΑΣΗ ΠΑΡΑΚΟΛ.'!B12</f>
        <v>ΚΑΤΑΣΚΕΥΗ ΜΟΝΟΡΟΦΟΥ ΚΤΙΡΙΟΥ ΜΕ ΥΠΟΓΕΙΟ - 10ο ΝΗΠΙΑΓΩΓΕΙΟ ΚΟΖΑΝΗΣ</v>
      </c>
      <c r="B313" s="104"/>
      <c r="C313" s="104"/>
      <c r="D313" s="136"/>
      <c r="E313" s="136"/>
      <c r="F313" s="104"/>
      <c r="G313" s="104"/>
      <c r="H313" s="105"/>
      <c r="I313" s="106"/>
      <c r="J313" s="107"/>
      <c r="K313" s="106"/>
      <c r="L313" s="106"/>
      <c r="M313" s="108"/>
      <c r="N313" s="109"/>
      <c r="O313" s="110"/>
      <c r="P313" s="106">
        <f>P314+P340+P343+P346</f>
        <v>24936.66</v>
      </c>
      <c r="Q313" s="106">
        <f>P313</f>
        <v>24936.66</v>
      </c>
      <c r="R313" s="106"/>
      <c r="S313" s="106"/>
      <c r="T313" s="106">
        <f>T314+T340+T343+T346</f>
        <v>329063.13</v>
      </c>
      <c r="U313" s="106">
        <f>T313</f>
        <v>329063.13</v>
      </c>
      <c r="V313" s="107"/>
      <c r="W313" s="110"/>
      <c r="X313" s="106">
        <f>X314+X340+X343+X346</f>
        <v>64030.41</v>
      </c>
      <c r="Y313" s="106">
        <f>X313</f>
        <v>64030.41</v>
      </c>
      <c r="Z313" s="106"/>
      <c r="AA313" s="106"/>
      <c r="AB313" s="106">
        <f>AB314+AB340+AB343+AB346</f>
        <v>37088.04</v>
      </c>
      <c r="AC313" s="106">
        <f>AB313</f>
        <v>37088.04</v>
      </c>
      <c r="AD313" s="223"/>
      <c r="AE313" s="223"/>
      <c r="AF313" s="223">
        <f>AF314+AF340+AF343+AF346</f>
        <v>61700.720000000008</v>
      </c>
      <c r="AG313" s="223">
        <f>AF313</f>
        <v>61700.720000000008</v>
      </c>
      <c r="AH313" s="111">
        <f>E313+I313+M313+Q313+U313+Y313+AC313+AG313</f>
        <v>516818.95999999996</v>
      </c>
    </row>
    <row r="314" spans="1:34" s="126" customFormat="1" ht="41.25" customHeight="1" x14ac:dyDescent="0.2">
      <c r="A314" s="117" t="str">
        <f>'3η ΦΑΣΗ ΠΑΡΑΚΟΛ.'!B56</f>
        <v>ΚΑΤΑΣΚΕΥΗ ΜΟΝΩΡΟΦΟΥ ΚΤΗΡΙΟΥ ΜΕ ΥΠΟΓΕΙΟ - 10ο ΝΗΠΙΑΓΩΓΕΙΟ ΚΟΖΑΝΗΣ</v>
      </c>
      <c r="B314" s="118"/>
      <c r="C314" s="118"/>
      <c r="D314" s="116"/>
      <c r="E314" s="116"/>
      <c r="F314" s="118"/>
      <c r="G314" s="118"/>
      <c r="H314" s="116"/>
      <c r="I314" s="119"/>
      <c r="J314" s="120"/>
      <c r="K314" s="119"/>
      <c r="L314" s="121"/>
      <c r="M314" s="122"/>
      <c r="N314" s="123"/>
      <c r="O314" s="124"/>
      <c r="P314" s="119">
        <f>SUM(P315:P325)</f>
        <v>24936.66</v>
      </c>
      <c r="Q314" s="119">
        <f>P314</f>
        <v>24936.66</v>
      </c>
      <c r="R314" s="119"/>
      <c r="S314" s="119"/>
      <c r="T314" s="119">
        <f>SUM(T315:T339)</f>
        <v>328567.13</v>
      </c>
      <c r="U314" s="119">
        <f>T314</f>
        <v>328567.13</v>
      </c>
      <c r="V314" s="120"/>
      <c r="W314" s="124"/>
      <c r="X314" s="119">
        <f>SUM(X315:X339)</f>
        <v>61766.11</v>
      </c>
      <c r="Y314" s="119">
        <f>X314</f>
        <v>61766.11</v>
      </c>
      <c r="Z314" s="119"/>
      <c r="AA314" s="119"/>
      <c r="AB314" s="119">
        <f>SUM(AB315:AB339)</f>
        <v>37088.04</v>
      </c>
      <c r="AC314" s="119">
        <f>AB314</f>
        <v>37088.04</v>
      </c>
      <c r="AD314" s="224"/>
      <c r="AE314" s="224"/>
      <c r="AF314" s="224">
        <f>SUM(AF315:AF339)</f>
        <v>61700.720000000008</v>
      </c>
      <c r="AG314" s="224">
        <f>AF314</f>
        <v>61700.720000000008</v>
      </c>
      <c r="AH314" s="125">
        <f>E314+I314+M314+Q314+U314+Y314+AC314+AG314</f>
        <v>514058.66</v>
      </c>
    </row>
    <row r="315" spans="1:34" ht="41.25" customHeight="1" x14ac:dyDescent="0.2">
      <c r="N315" s="137">
        <v>43822</v>
      </c>
      <c r="O315" s="12" t="s">
        <v>439</v>
      </c>
      <c r="P315" s="10">
        <v>24936.66</v>
      </c>
      <c r="R315" s="11">
        <v>43868</v>
      </c>
      <c r="S315" s="10" t="s">
        <v>458</v>
      </c>
      <c r="T315" s="10">
        <v>49873.32</v>
      </c>
      <c r="V315" s="11">
        <v>44327</v>
      </c>
      <c r="W315" s="12" t="s">
        <v>730</v>
      </c>
      <c r="X315" s="10">
        <v>17376.87</v>
      </c>
      <c r="Z315" s="11">
        <v>44601</v>
      </c>
      <c r="AA315" s="10" t="s">
        <v>895</v>
      </c>
      <c r="AB315" s="10">
        <v>11690.3</v>
      </c>
      <c r="AD315" s="11">
        <v>44972</v>
      </c>
      <c r="AE315" s="10" t="s">
        <v>1098</v>
      </c>
      <c r="AF315" s="10">
        <v>27888.720000000001</v>
      </c>
    </row>
    <row r="316" spans="1:34" ht="41.25" customHeight="1" x14ac:dyDescent="0.2">
      <c r="R316" s="11">
        <v>43906</v>
      </c>
      <c r="S316" s="10" t="s">
        <v>471</v>
      </c>
      <c r="T316" s="10">
        <v>14541.06</v>
      </c>
      <c r="V316" s="11">
        <v>44438</v>
      </c>
      <c r="W316" s="12" t="s">
        <v>758</v>
      </c>
      <c r="X316" s="10">
        <v>44389.24</v>
      </c>
      <c r="Z316" s="11">
        <v>44631</v>
      </c>
      <c r="AA316" s="10" t="s">
        <v>972</v>
      </c>
      <c r="AB316" s="10">
        <v>351.38</v>
      </c>
      <c r="AD316" s="11">
        <v>44994</v>
      </c>
      <c r="AE316" s="10" t="s">
        <v>1114</v>
      </c>
      <c r="AF316" s="10">
        <v>694.04</v>
      </c>
    </row>
    <row r="317" spans="1:34" ht="41.25" customHeight="1" x14ac:dyDescent="0.2">
      <c r="R317" s="11">
        <v>43936</v>
      </c>
      <c r="S317" s="10" t="s">
        <v>491</v>
      </c>
      <c r="T317" s="10">
        <v>30953.77</v>
      </c>
      <c r="Z317" s="11">
        <v>44651</v>
      </c>
      <c r="AA317" s="10" t="s">
        <v>975</v>
      </c>
      <c r="AB317" s="10">
        <v>9343.36</v>
      </c>
      <c r="AD317" s="11">
        <v>45135</v>
      </c>
      <c r="AE317" s="10" t="s">
        <v>1169</v>
      </c>
      <c r="AF317" s="10">
        <v>32004.48</v>
      </c>
    </row>
    <row r="318" spans="1:34" ht="41.25" customHeight="1" x14ac:dyDescent="0.2">
      <c r="R318" s="11">
        <v>43948</v>
      </c>
      <c r="S318" s="10" t="s">
        <v>499</v>
      </c>
      <c r="T318" s="10">
        <v>9.76</v>
      </c>
      <c r="Z318" s="11">
        <v>44656</v>
      </c>
      <c r="AA318" s="10" t="s">
        <v>979</v>
      </c>
      <c r="AB318" s="10">
        <v>280.49</v>
      </c>
      <c r="AD318" s="11">
        <v>45147</v>
      </c>
      <c r="AE318" s="10" t="s">
        <v>1183</v>
      </c>
      <c r="AF318" s="10">
        <v>1113.48</v>
      </c>
    </row>
    <row r="319" spans="1:34" ht="41.25" customHeight="1" x14ac:dyDescent="0.2">
      <c r="R319" s="11">
        <v>43948</v>
      </c>
      <c r="S319" s="10" t="s">
        <v>499</v>
      </c>
      <c r="T319" s="10">
        <v>0.35</v>
      </c>
      <c r="Z319" s="11">
        <v>44750</v>
      </c>
      <c r="AA319" s="10" t="s">
        <v>1021</v>
      </c>
      <c r="AB319" s="10">
        <v>12184.32</v>
      </c>
      <c r="AD319" s="11"/>
    </row>
    <row r="320" spans="1:34" ht="41.25" customHeight="1" x14ac:dyDescent="0.2">
      <c r="R320" s="11">
        <v>43948</v>
      </c>
      <c r="S320" s="10" t="s">
        <v>499</v>
      </c>
      <c r="T320" s="10">
        <v>8.36</v>
      </c>
      <c r="Z320" s="11">
        <v>40820225</v>
      </c>
      <c r="AA320" s="10" t="s">
        <v>1038</v>
      </c>
      <c r="AB320" s="10">
        <v>365.84</v>
      </c>
      <c r="AD320" s="11"/>
    </row>
    <row r="321" spans="18:30" ht="41.25" customHeight="1" x14ac:dyDescent="0.2">
      <c r="R321" s="11">
        <v>43948</v>
      </c>
      <c r="S321" s="10" t="s">
        <v>499</v>
      </c>
      <c r="T321" s="10">
        <v>0.3</v>
      </c>
      <c r="Z321" s="10">
        <v>44886</v>
      </c>
      <c r="AA321" s="10" t="s">
        <v>1067</v>
      </c>
      <c r="AB321" s="10">
        <v>2872.35</v>
      </c>
      <c r="AD321" s="11"/>
    </row>
    <row r="322" spans="18:30" ht="41.25" customHeight="1" x14ac:dyDescent="0.2">
      <c r="R322" s="11">
        <v>43948</v>
      </c>
      <c r="S322" s="10" t="s">
        <v>499</v>
      </c>
      <c r="T322" s="10">
        <v>417.54</v>
      </c>
    </row>
    <row r="323" spans="18:30" ht="41.25" customHeight="1" x14ac:dyDescent="0.2">
      <c r="R323" s="11">
        <v>43948</v>
      </c>
      <c r="S323" s="10" t="s">
        <v>499</v>
      </c>
      <c r="T323" s="10">
        <v>73.95</v>
      </c>
    </row>
    <row r="324" spans="18:30" ht="41.25" customHeight="1" x14ac:dyDescent="0.2">
      <c r="R324" s="11">
        <v>43948</v>
      </c>
      <c r="S324" s="10" t="s">
        <v>499</v>
      </c>
      <c r="T324" s="10">
        <v>2.66</v>
      </c>
    </row>
    <row r="325" spans="18:30" ht="41.25" customHeight="1" x14ac:dyDescent="0.2">
      <c r="R325" s="11">
        <v>43948</v>
      </c>
      <c r="S325" s="10" t="s">
        <v>499</v>
      </c>
      <c r="T325" s="10">
        <v>73.95</v>
      </c>
    </row>
    <row r="326" spans="18:30" ht="41.25" customHeight="1" x14ac:dyDescent="0.2">
      <c r="R326" s="11">
        <v>43948</v>
      </c>
      <c r="S326" s="10" t="s">
        <v>499</v>
      </c>
      <c r="T326" s="10">
        <v>2.66</v>
      </c>
    </row>
    <row r="327" spans="18:30" ht="41.25" customHeight="1" x14ac:dyDescent="0.2">
      <c r="R327" s="11">
        <v>43948</v>
      </c>
      <c r="S327" s="10" t="s">
        <v>499</v>
      </c>
      <c r="T327" s="10">
        <v>3692.69</v>
      </c>
    </row>
    <row r="328" spans="18:30" ht="41.25" customHeight="1" x14ac:dyDescent="0.2">
      <c r="R328" s="11">
        <v>43992</v>
      </c>
      <c r="S328" s="10" t="s">
        <v>514</v>
      </c>
      <c r="T328" s="10">
        <v>41759.75</v>
      </c>
    </row>
    <row r="329" spans="18:30" ht="41.25" customHeight="1" x14ac:dyDescent="0.2">
      <c r="R329" s="11">
        <v>43973</v>
      </c>
      <c r="S329" s="10" t="s">
        <v>515</v>
      </c>
      <c r="T329" s="10">
        <f>0.64+888.36+20.76+0.75+17.79</f>
        <v>928.3</v>
      </c>
    </row>
    <row r="330" spans="18:30" ht="41.25" customHeight="1" x14ac:dyDescent="0.2">
      <c r="R330" s="11">
        <v>44026</v>
      </c>
      <c r="S330" s="10" t="s">
        <v>532</v>
      </c>
      <c r="T330" s="10">
        <v>34714.620000000003</v>
      </c>
    </row>
    <row r="331" spans="18:30" ht="41.25" customHeight="1" x14ac:dyDescent="0.2">
      <c r="R331" s="11">
        <v>44027</v>
      </c>
      <c r="S331" s="10" t="s">
        <v>541</v>
      </c>
      <c r="T331" s="10">
        <f>28.02+1.01+24.02+0.86+1199.14</f>
        <v>1253.0500000000002</v>
      </c>
    </row>
    <row r="332" spans="18:30" ht="41.25" customHeight="1" x14ac:dyDescent="0.2">
      <c r="R332" s="11">
        <v>44064</v>
      </c>
      <c r="S332" s="10" t="s">
        <v>549</v>
      </c>
      <c r="T332" s="10">
        <f>23.28+0.84+19.95+0.72+996.28</f>
        <v>1041.07</v>
      </c>
    </row>
    <row r="333" spans="18:30" ht="41.25" customHeight="1" x14ac:dyDescent="0.2">
      <c r="R333" s="11">
        <v>44053</v>
      </c>
      <c r="S333" s="10" t="s">
        <v>558</v>
      </c>
      <c r="T333" s="10">
        <v>18895.650000000001</v>
      </c>
    </row>
    <row r="334" spans="18:30" ht="41.25" customHeight="1" x14ac:dyDescent="0.2">
      <c r="R334" s="11">
        <v>44095</v>
      </c>
      <c r="S334" s="10" t="s">
        <v>567</v>
      </c>
      <c r="T334" s="10">
        <f>12.69+0.46+10.88+0.39+543.24</f>
        <v>567.66</v>
      </c>
    </row>
    <row r="335" spans="18:30" ht="41.25" customHeight="1" x14ac:dyDescent="0.2">
      <c r="R335" s="11">
        <v>44112</v>
      </c>
      <c r="S335" s="10" t="s">
        <v>569</v>
      </c>
      <c r="T335" s="10">
        <v>43338.5</v>
      </c>
    </row>
    <row r="336" spans="18:30" ht="41.25" customHeight="1" x14ac:dyDescent="0.2">
      <c r="R336" s="11">
        <v>44152</v>
      </c>
      <c r="S336" s="10" t="s">
        <v>664</v>
      </c>
      <c r="T336" s="10">
        <v>1300.73</v>
      </c>
    </row>
    <row r="337" spans="1:34" ht="41.25" customHeight="1" x14ac:dyDescent="0.2">
      <c r="R337" s="11">
        <v>44189</v>
      </c>
      <c r="S337" s="10" t="s">
        <v>670</v>
      </c>
      <c r="T337" s="10">
        <v>85117.43</v>
      </c>
    </row>
    <row r="338" spans="1:34" ht="41.25" customHeight="1" x14ac:dyDescent="0.2">
      <c r="R338" s="11"/>
    </row>
    <row r="340" spans="1:34" ht="41.25" customHeight="1" x14ac:dyDescent="0.2">
      <c r="A340" s="117" t="str">
        <f>'3η ΦΑΣΗ ΠΑΡΑΚΟΛ.'!B57</f>
        <v>ΣΥΝΔΕΣΕΙΣ ΟΚΩ</v>
      </c>
      <c r="B340" s="118"/>
      <c r="C340" s="118"/>
      <c r="D340" s="116"/>
      <c r="E340" s="116"/>
      <c r="F340" s="118"/>
      <c r="G340" s="118"/>
      <c r="H340" s="116"/>
      <c r="I340" s="119"/>
      <c r="J340" s="120"/>
      <c r="K340" s="119"/>
      <c r="L340" s="121"/>
      <c r="M340" s="122"/>
      <c r="N340" s="123"/>
      <c r="O340" s="124"/>
      <c r="P340" s="119"/>
      <c r="Q340" s="119"/>
      <c r="R340" s="119"/>
      <c r="S340" s="119"/>
      <c r="T340" s="119"/>
      <c r="U340" s="119"/>
      <c r="V340" s="120"/>
      <c r="W340" s="124"/>
      <c r="X340" s="156">
        <f>X341</f>
        <v>2264.3000000000002</v>
      </c>
      <c r="Y340" s="119">
        <f>X340</f>
        <v>2264.3000000000002</v>
      </c>
      <c r="Z340" s="119"/>
      <c r="AA340" s="119"/>
      <c r="AB340" s="119"/>
      <c r="AC340" s="119"/>
      <c r="AD340" s="224"/>
      <c r="AE340" s="224"/>
      <c r="AF340" s="224"/>
      <c r="AG340" s="224"/>
      <c r="AH340" s="125">
        <f>E340+I340+M340+Q340+U340+Y340+AC340+AG340</f>
        <v>2264.3000000000002</v>
      </c>
    </row>
    <row r="341" spans="1:34" ht="41.25" customHeight="1" x14ac:dyDescent="0.2">
      <c r="V341" s="11">
        <v>44314</v>
      </c>
      <c r="W341" s="12" t="s">
        <v>715</v>
      </c>
      <c r="X341" s="10">
        <v>2264.3000000000002</v>
      </c>
    </row>
    <row r="343" spans="1:34" ht="41.25" customHeight="1" x14ac:dyDescent="0.2">
      <c r="A343" s="117" t="str">
        <f>'3η ΦΑΣΗ ΠΑΡΑΚΟΛ.'!B58</f>
        <v>ΔΑΠΑΝΕΣ ΕΛΕΓΚΤΩΝ ΔΟΜΗΣΗΣ</v>
      </c>
      <c r="B343" s="118"/>
      <c r="C343" s="118"/>
      <c r="D343" s="116"/>
      <c r="E343" s="116"/>
      <c r="F343" s="118"/>
      <c r="G343" s="118"/>
      <c r="H343" s="116"/>
      <c r="I343" s="119"/>
      <c r="J343" s="120"/>
      <c r="K343" s="119"/>
      <c r="L343" s="121"/>
      <c r="M343" s="122"/>
      <c r="N343" s="123"/>
      <c r="O343" s="124"/>
      <c r="P343" s="119"/>
      <c r="Q343" s="119"/>
      <c r="R343" s="119"/>
      <c r="S343" s="119"/>
      <c r="T343" s="156">
        <f>SUM(T344:T345)</f>
        <v>496</v>
      </c>
      <c r="U343" s="156">
        <f>T343</f>
        <v>496</v>
      </c>
      <c r="V343" s="120"/>
      <c r="W343" s="124"/>
      <c r="X343" s="119"/>
      <c r="Y343" s="119"/>
      <c r="Z343" s="119"/>
      <c r="AA343" s="119"/>
      <c r="AB343" s="119"/>
      <c r="AC343" s="119"/>
      <c r="AD343" s="224"/>
      <c r="AE343" s="224"/>
      <c r="AF343" s="224"/>
      <c r="AG343" s="224"/>
      <c r="AH343" s="125">
        <f>E343+I343+M343+Q343+U343+Y343+AC343+AG343</f>
        <v>496</v>
      </c>
    </row>
    <row r="344" spans="1:34" ht="41.25" customHeight="1" x14ac:dyDescent="0.2">
      <c r="R344" s="11">
        <v>43951</v>
      </c>
      <c r="S344" s="10" t="s">
        <v>656</v>
      </c>
      <c r="T344" s="10">
        <v>248</v>
      </c>
    </row>
    <row r="345" spans="1:34" ht="41.25" customHeight="1" x14ac:dyDescent="0.2">
      <c r="R345" s="11">
        <v>43896</v>
      </c>
      <c r="S345" s="10" t="s">
        <v>657</v>
      </c>
      <c r="T345" s="10">
        <v>248</v>
      </c>
    </row>
    <row r="346" spans="1:34" ht="41.25" customHeight="1" x14ac:dyDescent="0.2">
      <c r="A346" s="117" t="str">
        <f>'3η ΦΑΣΗ ΠΑΡΑΚΟΛ.'!B59</f>
        <v>ΕΚΔΟΣΗ ΠΙΣΤΟΠΟΙΗΤΙΚΟΥ ΕΝΕΡΓΕΙΑΚΗΣ ΑΠΟΔΟΣΗΣ</v>
      </c>
      <c r="B346" s="118"/>
      <c r="C346" s="118"/>
      <c r="D346" s="116"/>
      <c r="E346" s="116"/>
      <c r="F346" s="118"/>
      <c r="G346" s="118"/>
      <c r="H346" s="116"/>
      <c r="I346" s="119"/>
      <c r="J346" s="120"/>
      <c r="K346" s="119"/>
      <c r="L346" s="121"/>
      <c r="M346" s="122"/>
      <c r="N346" s="123"/>
      <c r="O346" s="124"/>
      <c r="P346" s="119"/>
      <c r="Q346" s="119"/>
      <c r="R346" s="119"/>
      <c r="S346" s="119"/>
      <c r="T346" s="119"/>
      <c r="U346" s="119"/>
      <c r="V346" s="120"/>
      <c r="W346" s="124"/>
      <c r="X346" s="119"/>
      <c r="Y346" s="119"/>
      <c r="Z346" s="119"/>
      <c r="AA346" s="119"/>
      <c r="AB346" s="119"/>
      <c r="AC346" s="119"/>
      <c r="AD346" s="224"/>
      <c r="AE346" s="224"/>
      <c r="AF346" s="224"/>
      <c r="AG346" s="224"/>
      <c r="AH346" s="125">
        <f>E346+I346+M346+Q346+U346+Y346+AC346+AG346</f>
        <v>0</v>
      </c>
    </row>
    <row r="349" spans="1:34" ht="79.5" customHeight="1" x14ac:dyDescent="0.2">
      <c r="A349" s="103" t="str">
        <f>'3η ΦΑΣΗ ΠΑΡΑΚΟΛ.'!B66</f>
        <v xml:space="preserve">ΚΑΤΑΣΚΕΥΗ 7 ΝΕΩΝ ΑΙΘΟΥΣΩΝ ΔΙΔΑΣΚΑΛΙΑΣ ΣΤΟ 13ο ΔΗΜΟΤΚΟ ΣΧΟΛΕΙΟ ΚΟΖΑΝΗΣ </v>
      </c>
      <c r="B349" s="104"/>
      <c r="C349" s="104"/>
      <c r="D349" s="136"/>
      <c r="E349" s="136"/>
      <c r="F349" s="104"/>
      <c r="G349" s="104"/>
      <c r="H349" s="105"/>
      <c r="I349" s="106"/>
      <c r="J349" s="107"/>
      <c r="K349" s="106"/>
      <c r="L349" s="106"/>
      <c r="M349" s="108"/>
      <c r="N349" s="109"/>
      <c r="O349" s="110"/>
      <c r="P349" s="106"/>
      <c r="Q349" s="106"/>
      <c r="R349" s="106"/>
      <c r="S349" s="106"/>
      <c r="T349" s="213">
        <f>T350+T362+T364+T366</f>
        <v>240298.49</v>
      </c>
      <c r="U349" s="213">
        <f>T349</f>
        <v>240298.49</v>
      </c>
      <c r="V349" s="107"/>
      <c r="W349" s="110"/>
      <c r="X349" s="106">
        <f>X350+X362+X364+X366</f>
        <v>52900.41</v>
      </c>
      <c r="Y349" s="106">
        <f>X349</f>
        <v>52900.41</v>
      </c>
      <c r="Z349" s="106"/>
      <c r="AA349" s="106"/>
      <c r="AB349" s="106">
        <f>AB350+AB362+AB364+AB366</f>
        <v>95729.31</v>
      </c>
      <c r="AC349" s="106">
        <f>AB349</f>
        <v>95729.31</v>
      </c>
      <c r="AD349" s="223"/>
      <c r="AE349" s="223"/>
      <c r="AF349" s="223">
        <f>AF350+AF362+AF364+AF366</f>
        <v>90729.03</v>
      </c>
      <c r="AG349" s="223">
        <f>AF349</f>
        <v>90729.03</v>
      </c>
      <c r="AH349" s="111">
        <f>E349+I349+M349+Q349+U349+Y349+AC349+AG349</f>
        <v>479657.24</v>
      </c>
    </row>
    <row r="350" spans="1:34" s="126" customFormat="1" ht="41.25" customHeight="1" x14ac:dyDescent="0.2">
      <c r="A350" s="117" t="str">
        <f>'3η ΦΑΣΗ ΠΑΡΑΚΟΛ.'!B67</f>
        <v>ΠΡΟΣΘΗΚΗ 7 ΑΙΘΟΥΣΩΝ ΣΤΟ 13ο Δ.Σ. ΚΟΖΑΝΗΣ</v>
      </c>
      <c r="B350" s="118"/>
      <c r="C350" s="118"/>
      <c r="D350" s="116"/>
      <c r="E350" s="116"/>
      <c r="F350" s="118"/>
      <c r="G350" s="118"/>
      <c r="H350" s="116"/>
      <c r="I350" s="119"/>
      <c r="J350" s="120"/>
      <c r="K350" s="119"/>
      <c r="L350" s="121"/>
      <c r="M350" s="122"/>
      <c r="N350" s="123"/>
      <c r="O350" s="124"/>
      <c r="P350" s="119"/>
      <c r="Q350" s="119"/>
      <c r="R350" s="119"/>
      <c r="S350" s="119"/>
      <c r="T350" s="119">
        <f>SUM(T351:T361)</f>
        <v>240050.49</v>
      </c>
      <c r="U350" s="119">
        <f>T350</f>
        <v>240050.49</v>
      </c>
      <c r="V350" s="120"/>
      <c r="W350" s="124"/>
      <c r="X350" s="119">
        <f>SUM(X351:X356)</f>
        <v>52900.41</v>
      </c>
      <c r="Y350" s="119">
        <f>X350</f>
        <v>52900.41</v>
      </c>
      <c r="Z350" s="119"/>
      <c r="AA350" s="119"/>
      <c r="AB350" s="119">
        <f>SUM(AB351:AB361)</f>
        <v>94201.54</v>
      </c>
      <c r="AC350" s="119">
        <f>AB350</f>
        <v>94201.54</v>
      </c>
      <c r="AD350" s="224"/>
      <c r="AE350" s="224"/>
      <c r="AF350" s="224">
        <f>SUM(AF351:AF361)</f>
        <v>90729.03</v>
      </c>
      <c r="AG350" s="224">
        <f>AF350</f>
        <v>90729.03</v>
      </c>
      <c r="AH350" s="125">
        <f>E350+I350+M350+Q350+U350+Y350+AC350+AG350</f>
        <v>477881.47</v>
      </c>
    </row>
    <row r="351" spans="1:34" ht="41.25" customHeight="1" x14ac:dyDescent="0.2">
      <c r="R351" s="11">
        <v>43885</v>
      </c>
      <c r="S351" s="10" t="s">
        <v>456</v>
      </c>
      <c r="T351" s="10">
        <v>26210.560000000001</v>
      </c>
      <c r="V351" s="11">
        <v>44354</v>
      </c>
      <c r="W351" s="12" t="s">
        <v>737</v>
      </c>
      <c r="X351" s="10">
        <v>52900.41</v>
      </c>
      <c r="Z351" s="11">
        <v>44634</v>
      </c>
      <c r="AA351" s="10" t="s">
        <v>970</v>
      </c>
      <c r="AB351" s="10">
        <v>25793.46</v>
      </c>
      <c r="AD351" s="11">
        <v>44978</v>
      </c>
      <c r="AE351" s="10" t="s">
        <v>1096</v>
      </c>
      <c r="AF351" s="10">
        <v>88075.48</v>
      </c>
    </row>
    <row r="352" spans="1:34" ht="41.25" customHeight="1" x14ac:dyDescent="0.2">
      <c r="R352" s="11">
        <v>43948</v>
      </c>
      <c r="S352" s="10" t="s">
        <v>490</v>
      </c>
      <c r="T352" s="10">
        <v>52421.120000000003</v>
      </c>
      <c r="Z352" s="11">
        <v>44689</v>
      </c>
      <c r="AA352" s="10" t="s">
        <v>979</v>
      </c>
      <c r="AB352" s="10">
        <v>773.71</v>
      </c>
      <c r="AD352" s="11">
        <v>44994</v>
      </c>
      <c r="AE352" s="10" t="s">
        <v>1114</v>
      </c>
      <c r="AF352" s="10">
        <v>2653.55</v>
      </c>
    </row>
    <row r="353" spans="1:34" ht="41.25" customHeight="1" x14ac:dyDescent="0.2">
      <c r="R353" s="11">
        <v>44032</v>
      </c>
      <c r="S353" s="10" t="s">
        <v>534</v>
      </c>
      <c r="T353" s="10">
        <v>44436.47</v>
      </c>
      <c r="Z353" s="11">
        <v>44711</v>
      </c>
      <c r="AA353" s="10" t="s">
        <v>1001</v>
      </c>
      <c r="AB353" s="10">
        <v>58074.36</v>
      </c>
      <c r="AD353" s="11"/>
    </row>
    <row r="354" spans="1:34" ht="41.25" customHeight="1" x14ac:dyDescent="0.2">
      <c r="R354" s="11">
        <v>44064</v>
      </c>
      <c r="S354" s="10" t="s">
        <v>548</v>
      </c>
      <c r="T354" s="10">
        <f>29.86+1.08+25.6+0.92+1278.04</f>
        <v>1335.5</v>
      </c>
      <c r="Z354" s="11">
        <v>44719</v>
      </c>
      <c r="AA354" s="10" t="s">
        <v>1020</v>
      </c>
      <c r="AB354" s="10">
        <v>1742.03</v>
      </c>
      <c r="AD354" s="11"/>
    </row>
    <row r="355" spans="1:34" ht="41.25" customHeight="1" x14ac:dyDescent="0.2">
      <c r="R355" s="11">
        <v>44053</v>
      </c>
      <c r="S355" s="10" t="s">
        <v>559</v>
      </c>
      <c r="T355" s="10">
        <v>43331.45</v>
      </c>
      <c r="Z355" s="11">
        <v>44755</v>
      </c>
      <c r="AA355" s="10" t="s">
        <v>1023</v>
      </c>
      <c r="AB355" s="10">
        <v>7589.67</v>
      </c>
      <c r="AD355" s="11"/>
    </row>
    <row r="356" spans="1:34" ht="41.25" customHeight="1" x14ac:dyDescent="0.2">
      <c r="R356" s="11">
        <v>44053</v>
      </c>
      <c r="S356" s="10" t="s">
        <v>560</v>
      </c>
      <c r="T356" s="10">
        <v>5607.34</v>
      </c>
      <c r="Z356" s="11">
        <v>44777</v>
      </c>
      <c r="AA356" s="10" t="s">
        <v>1038</v>
      </c>
      <c r="AB356" s="10">
        <v>228.31</v>
      </c>
    </row>
    <row r="357" spans="1:34" ht="41.25" customHeight="1" x14ac:dyDescent="0.2">
      <c r="R357" s="11">
        <v>44095</v>
      </c>
      <c r="S357" s="10" t="s">
        <v>567</v>
      </c>
      <c r="T357" s="10">
        <f>29.09+1.05+24.93+0.9+1244.86</f>
        <v>1300.83</v>
      </c>
    </row>
    <row r="358" spans="1:34" ht="41.25" customHeight="1" x14ac:dyDescent="0.2">
      <c r="R358" s="11">
        <v>44176</v>
      </c>
      <c r="S358" s="10" t="s">
        <v>666</v>
      </c>
      <c r="T358" s="10">
        <v>65407.22</v>
      </c>
    </row>
    <row r="359" spans="1:34" ht="41.25" customHeight="1" x14ac:dyDescent="0.2">
      <c r="R359" s="11"/>
    </row>
    <row r="360" spans="1:34" ht="41.25" customHeight="1" x14ac:dyDescent="0.2">
      <c r="R360" s="11"/>
    </row>
    <row r="361" spans="1:34" ht="41.25" customHeight="1" x14ac:dyDescent="0.2">
      <c r="R361" s="11"/>
    </row>
    <row r="362" spans="1:34" s="126" customFormat="1" ht="41.25" customHeight="1" x14ac:dyDescent="0.2">
      <c r="A362" s="117" t="str">
        <f>'3η ΦΑΣΗ ΠΑΡΑΚΟΛ.'!B68</f>
        <v>ΣΥΝΔΕΣΕΙΣ ΟΚΩ ΓΙΑ ΤΟ 13ο ΔΗΜΟΤΙΚΟ ΣΧΟΛΕΙΟ</v>
      </c>
      <c r="B362" s="118"/>
      <c r="C362" s="118"/>
      <c r="D362" s="116"/>
      <c r="E362" s="116"/>
      <c r="F362" s="118"/>
      <c r="G362" s="118"/>
      <c r="H362" s="116"/>
      <c r="I362" s="119"/>
      <c r="J362" s="120"/>
      <c r="K362" s="119"/>
      <c r="L362" s="121"/>
      <c r="M362" s="122"/>
      <c r="N362" s="123"/>
      <c r="O362" s="124"/>
      <c r="P362" s="119"/>
      <c r="Q362" s="119"/>
      <c r="R362" s="119"/>
      <c r="S362" s="119"/>
      <c r="T362" s="119">
        <f>T363</f>
        <v>0</v>
      </c>
      <c r="U362" s="119">
        <f>T362</f>
        <v>0</v>
      </c>
      <c r="V362" s="120"/>
      <c r="W362" s="124"/>
      <c r="X362" s="119">
        <f>X363</f>
        <v>0</v>
      </c>
      <c r="Y362" s="119">
        <f>X362</f>
        <v>0</v>
      </c>
      <c r="Z362" s="119"/>
      <c r="AA362" s="119"/>
      <c r="AB362" s="119">
        <f>AB363</f>
        <v>1527.77</v>
      </c>
      <c r="AC362" s="119">
        <f>AB362</f>
        <v>1527.77</v>
      </c>
      <c r="AD362" s="224"/>
      <c r="AE362" s="224"/>
      <c r="AF362" s="224"/>
      <c r="AG362" s="224"/>
      <c r="AH362" s="125">
        <f>E362+I362+M362+Q362+U362+Y362+AC362+AG362</f>
        <v>1527.77</v>
      </c>
    </row>
    <row r="363" spans="1:34" ht="41.25" customHeight="1" x14ac:dyDescent="0.2">
      <c r="Z363" s="11">
        <v>44888</v>
      </c>
      <c r="AA363" s="10" t="s">
        <v>1068</v>
      </c>
      <c r="AB363" s="10">
        <v>1527.77</v>
      </c>
    </row>
    <row r="364" spans="1:34" s="126" customFormat="1" ht="41.25" customHeight="1" x14ac:dyDescent="0.2">
      <c r="A364" s="117" t="str">
        <f>'3η ΦΑΣΗ ΠΑΡΑΚΟΛ.'!B69</f>
        <v>ΔΑΠΑΝΕΣ ΕΛΕΓΚΤΩΝ ΔΟΜΗΣΗΣ ΓΙΑ ΤΟ 13ο ΔΗΜΟΤΙΚΟ ΣΧΟΛΕΙΟ</v>
      </c>
      <c r="B364" s="118"/>
      <c r="C364" s="118"/>
      <c r="D364" s="116"/>
      <c r="E364" s="116"/>
      <c r="F364" s="118"/>
      <c r="G364" s="118"/>
      <c r="H364" s="116"/>
      <c r="I364" s="119"/>
      <c r="J364" s="120"/>
      <c r="K364" s="119"/>
      <c r="L364" s="121"/>
      <c r="M364" s="122"/>
      <c r="N364" s="123"/>
      <c r="O364" s="124"/>
      <c r="P364" s="119"/>
      <c r="Q364" s="119"/>
      <c r="R364" s="119"/>
      <c r="S364" s="119"/>
      <c r="T364" s="119">
        <f>T365</f>
        <v>248</v>
      </c>
      <c r="U364" s="119">
        <f>T364</f>
        <v>248</v>
      </c>
      <c r="V364" s="120"/>
      <c r="W364" s="124"/>
      <c r="X364" s="119">
        <f>X365</f>
        <v>0</v>
      </c>
      <c r="Y364" s="119">
        <f>X364</f>
        <v>0</v>
      </c>
      <c r="Z364" s="119"/>
      <c r="AA364" s="119"/>
      <c r="AB364" s="119"/>
      <c r="AC364" s="119"/>
      <c r="AD364" s="224"/>
      <c r="AE364" s="224"/>
      <c r="AF364" s="224"/>
      <c r="AG364" s="224"/>
      <c r="AH364" s="125">
        <f>E364+I364+M364+Q364+U364+Y364+AC364+AG364</f>
        <v>248</v>
      </c>
    </row>
    <row r="365" spans="1:34" ht="41.25" customHeight="1" x14ac:dyDescent="0.2">
      <c r="R365" s="11">
        <v>43951</v>
      </c>
      <c r="S365" s="10" t="s">
        <v>658</v>
      </c>
      <c r="T365" s="10">
        <v>248</v>
      </c>
    </row>
    <row r="366" spans="1:34" s="126" customFormat="1" ht="41.25" customHeight="1" x14ac:dyDescent="0.2">
      <c r="A366" s="117" t="str">
        <f>'3η ΦΑΣΗ ΠΑΡΑΚΟΛ.'!B70</f>
        <v>ΕΚΔΟΣΗ ΠΙΣΤΟΠΟΙΗΤΙΚΟΥ ΕΝΕΡΓΕΙΑΚΗΣ ΑΠΟΔΟΣΗΣ ΓΙΑ ΤΟ 13ο ΔΗΜΟΤΙΚΟ ΣΧΟΛΕΙΟ</v>
      </c>
      <c r="B366" s="118"/>
      <c r="C366" s="118"/>
      <c r="D366" s="116"/>
      <c r="E366" s="116"/>
      <c r="F366" s="118"/>
      <c r="G366" s="118"/>
      <c r="H366" s="116"/>
      <c r="I366" s="119"/>
      <c r="J366" s="120"/>
      <c r="K366" s="119"/>
      <c r="L366" s="121"/>
      <c r="M366" s="122"/>
      <c r="N366" s="123"/>
      <c r="O366" s="124"/>
      <c r="P366" s="119"/>
      <c r="Q366" s="119"/>
      <c r="R366" s="119"/>
      <c r="S366" s="119"/>
      <c r="T366" s="119">
        <f>T367</f>
        <v>0</v>
      </c>
      <c r="U366" s="119">
        <f>T366</f>
        <v>0</v>
      </c>
      <c r="V366" s="120"/>
      <c r="W366" s="124"/>
      <c r="X366" s="119">
        <f>X367</f>
        <v>0</v>
      </c>
      <c r="Y366" s="119">
        <f>X366</f>
        <v>0</v>
      </c>
      <c r="Z366" s="119"/>
      <c r="AA366" s="119"/>
      <c r="AB366" s="119"/>
      <c r="AC366" s="119"/>
      <c r="AD366" s="224"/>
      <c r="AE366" s="224"/>
      <c r="AF366" s="224"/>
      <c r="AG366" s="224"/>
      <c r="AH366" s="125">
        <f>E366+I366+M366+Q366+U366+Y366+AC366+AG366</f>
        <v>0</v>
      </c>
    </row>
    <row r="368" spans="1:34" ht="79.5" customHeight="1" x14ac:dyDescent="0.2">
      <c r="A368" s="103" t="str">
        <f>'3η ΦΑΣΗ ΠΑΡΑΚΟΛ.'!B71</f>
        <v>Ανοιχτό Κέντρο Εμπορίου Δήμου Κοζάνης</v>
      </c>
      <c r="B368" s="104"/>
      <c r="C368" s="104"/>
      <c r="D368" s="136"/>
      <c r="E368" s="136"/>
      <c r="F368" s="104"/>
      <c r="G368" s="104"/>
      <c r="H368" s="105"/>
      <c r="I368" s="106"/>
      <c r="J368" s="107"/>
      <c r="K368" s="106"/>
      <c r="L368" s="106"/>
      <c r="M368" s="108"/>
      <c r="N368" s="109"/>
      <c r="O368" s="110"/>
      <c r="P368" s="106">
        <f>P369+P371+P379+P394+P398+P401+P404+P407+P411+P413+P415</f>
        <v>24614</v>
      </c>
      <c r="Q368" s="106">
        <f>P368</f>
        <v>24614</v>
      </c>
      <c r="R368" s="106"/>
      <c r="S368" s="106"/>
      <c r="T368" s="106">
        <f>T369+T371+T379+T384+T394++T398+T401+T404+T407+T411+T413+T415</f>
        <v>0</v>
      </c>
      <c r="U368" s="106">
        <f>T368</f>
        <v>0</v>
      </c>
      <c r="V368" s="107"/>
      <c r="W368" s="110"/>
      <c r="X368" s="106">
        <f>X369+X371+X379+X384+X394+X398+X401+X404+X407+X411+X413+X415</f>
        <v>0</v>
      </c>
      <c r="Y368" s="106">
        <f>X368</f>
        <v>0</v>
      </c>
      <c r="Z368" s="106"/>
      <c r="AA368" s="106"/>
      <c r="AB368" s="106">
        <f>AB369+AB371+AB379+AB384+AB394+AB398+AB401+AB404+AB407+AB411+AB413+AB415</f>
        <v>6489</v>
      </c>
      <c r="AC368" s="106">
        <f>AB368</f>
        <v>6489</v>
      </c>
      <c r="AD368" s="223"/>
      <c r="AE368" s="223"/>
      <c r="AF368" s="223"/>
      <c r="AG368" s="223"/>
      <c r="AH368" s="111">
        <f>E368+I368+M368+Q368+U368+Y368+AC368+AG368</f>
        <v>31103</v>
      </c>
    </row>
    <row r="369" spans="1:34" s="126" customFormat="1" ht="41.25" customHeight="1" x14ac:dyDescent="0.2">
      <c r="A369" s="117" t="str">
        <f>'3η ΦΑΣΗ ΠΑΡΑΚΟΛ.'!B72</f>
        <v xml:space="preserve">ΠΑΡΟΧΗ ΣΥΜΒΟΥΛΕΥΤΙΚΩΝ ΥΠΗΡΕΣΙΩΝ ΓΙΑ ΤΗΝ ΠΡΟΕΤΟΙΜΑΣΙΑ ΠΡΟΤΑΣΗΣ ΜΕ ΣΚΟΠΟ
ΤΗΝ ΕΝΙΣΧΥΣΗ ΤΗΣ ΕΠΙΧΕΙΡΗΜΑΤΙΚΟΤΗΤΑΣ ΣΤΟ ΔΗΜΟ ΚΟΖΑΝΗΣ
</v>
      </c>
      <c r="B369" s="118"/>
      <c r="C369" s="118"/>
      <c r="D369" s="116"/>
      <c r="E369" s="116"/>
      <c r="F369" s="118"/>
      <c r="G369" s="118"/>
      <c r="H369" s="116"/>
      <c r="I369" s="119"/>
      <c r="J369" s="120"/>
      <c r="K369" s="119"/>
      <c r="L369" s="121"/>
      <c r="M369" s="122"/>
      <c r="N369" s="123"/>
      <c r="O369" s="124"/>
      <c r="P369" s="119">
        <f>P370</f>
        <v>24614</v>
      </c>
      <c r="Q369" s="119">
        <f>P369</f>
        <v>24614</v>
      </c>
      <c r="R369" s="119"/>
      <c r="S369" s="119"/>
      <c r="T369" s="119">
        <f>T370</f>
        <v>0</v>
      </c>
      <c r="U369" s="119">
        <f>T369</f>
        <v>0</v>
      </c>
      <c r="V369" s="120"/>
      <c r="W369" s="124"/>
      <c r="X369" s="119">
        <f>X370</f>
        <v>0</v>
      </c>
      <c r="Y369" s="119">
        <f>X369</f>
        <v>0</v>
      </c>
      <c r="Z369" s="119"/>
      <c r="AA369" s="119"/>
      <c r="AB369" s="119"/>
      <c r="AC369" s="119"/>
      <c r="AD369" s="224"/>
      <c r="AE369" s="224"/>
      <c r="AF369" s="224"/>
      <c r="AG369" s="224"/>
      <c r="AH369" s="125">
        <f>E369+I369+M369+Q369+U369+Y369+AC369+AG369</f>
        <v>24614</v>
      </c>
    </row>
    <row r="370" spans="1:34" ht="41.25" customHeight="1" x14ac:dyDescent="0.2">
      <c r="N370" s="137">
        <v>43528</v>
      </c>
      <c r="O370" s="12" t="s">
        <v>457</v>
      </c>
      <c r="P370" s="10">
        <v>24614</v>
      </c>
    </row>
    <row r="371" spans="1:34" s="126" customFormat="1" ht="41.25" customHeight="1" x14ac:dyDescent="0.2">
      <c r="A371" s="117" t="str">
        <f>'3η ΦΑΣΗ ΠΑΡΑΚΟΛ.'!B73</f>
        <v>ΕΝΕΡΓΕΙΕΣ ΚΑΙ ΔΙΑΔΙΚΑΣΙΕΣ ΜΕΛΕΤΗΤΙΚΗΣ ΩΡΙΜΑΝΣΗΣ ΤΟΥ ΕΡΓΟΥ</v>
      </c>
      <c r="B371" s="118"/>
      <c r="C371" s="118"/>
      <c r="D371" s="116"/>
      <c r="E371" s="116"/>
      <c r="F371" s="118"/>
      <c r="G371" s="118"/>
      <c r="H371" s="116"/>
      <c r="I371" s="119"/>
      <c r="J371" s="120"/>
      <c r="K371" s="119"/>
      <c r="L371" s="121"/>
      <c r="M371" s="122"/>
      <c r="N371" s="123"/>
      <c r="O371" s="124"/>
      <c r="P371" s="119">
        <f>P375</f>
        <v>0</v>
      </c>
      <c r="Q371" s="119">
        <f>P371</f>
        <v>0</v>
      </c>
      <c r="R371" s="119"/>
      <c r="S371" s="119"/>
      <c r="T371" s="119">
        <f>T375</f>
        <v>0</v>
      </c>
      <c r="U371" s="119">
        <f>T371</f>
        <v>0</v>
      </c>
      <c r="V371" s="120"/>
      <c r="W371" s="124"/>
      <c r="X371" s="119">
        <f>X375</f>
        <v>0</v>
      </c>
      <c r="Y371" s="119">
        <f>X371</f>
        <v>0</v>
      </c>
      <c r="Z371" s="119"/>
      <c r="AA371" s="119"/>
      <c r="AB371" s="119"/>
      <c r="AC371" s="119"/>
      <c r="AD371" s="224"/>
      <c r="AE371" s="224"/>
      <c r="AF371" s="224"/>
      <c r="AG371" s="224">
        <f>AG372+AG373+AG374+AG375+AG376+AG377+AG378</f>
        <v>53122.619999999995</v>
      </c>
      <c r="AH371" s="125">
        <f>E371+I371+M371+Q371+U371+Y371+AC371+AG371</f>
        <v>53122.619999999995</v>
      </c>
    </row>
    <row r="372" spans="1:34" s="222" customFormat="1" ht="41.25" customHeight="1" x14ac:dyDescent="0.2">
      <c r="A372" s="215"/>
      <c r="B372" s="216"/>
      <c r="C372" s="216"/>
      <c r="D372" s="217"/>
      <c r="E372" s="217"/>
      <c r="F372" s="216"/>
      <c r="G372" s="216"/>
      <c r="H372" s="217"/>
      <c r="I372" s="217"/>
      <c r="J372" s="218"/>
      <c r="K372" s="217"/>
      <c r="L372" s="219"/>
      <c r="M372" s="219"/>
      <c r="N372" s="220"/>
      <c r="O372" s="221"/>
      <c r="P372" s="217"/>
      <c r="Q372" s="217"/>
      <c r="R372" s="217"/>
      <c r="S372" s="217"/>
      <c r="T372" s="217"/>
      <c r="U372" s="217"/>
      <c r="V372" s="218"/>
      <c r="W372" s="221"/>
      <c r="X372" s="217"/>
      <c r="Y372" s="217"/>
      <c r="Z372" s="217"/>
      <c r="AA372" s="217"/>
      <c r="AB372" s="217"/>
      <c r="AC372" s="217"/>
      <c r="AD372" s="217"/>
      <c r="AE372" s="297">
        <v>45100</v>
      </c>
      <c r="AF372" s="217" t="s">
        <v>1146</v>
      </c>
      <c r="AG372" s="217">
        <v>1696.36</v>
      </c>
      <c r="AH372" s="219"/>
    </row>
    <row r="373" spans="1:34" s="222" customFormat="1" ht="41.25" customHeight="1" x14ac:dyDescent="0.2">
      <c r="A373" s="215"/>
      <c r="B373" s="216"/>
      <c r="C373" s="216"/>
      <c r="D373" s="217"/>
      <c r="E373" s="217"/>
      <c r="F373" s="216"/>
      <c r="G373" s="216"/>
      <c r="H373" s="217"/>
      <c r="I373" s="217"/>
      <c r="J373" s="218"/>
      <c r="K373" s="217"/>
      <c r="L373" s="219"/>
      <c r="M373" s="219"/>
      <c r="N373" s="220"/>
      <c r="O373" s="221"/>
      <c r="P373" s="217"/>
      <c r="Q373" s="217"/>
      <c r="R373" s="217"/>
      <c r="S373" s="217"/>
      <c r="T373" s="217"/>
      <c r="U373" s="217"/>
      <c r="V373" s="218"/>
      <c r="W373" s="221"/>
      <c r="X373" s="217"/>
      <c r="Y373" s="217"/>
      <c r="Z373" s="217"/>
      <c r="AA373" s="217"/>
      <c r="AB373" s="217"/>
      <c r="AC373" s="217"/>
      <c r="AD373" s="217"/>
      <c r="AE373" s="297">
        <v>45093</v>
      </c>
      <c r="AF373" s="217" t="s">
        <v>1147</v>
      </c>
      <c r="AG373" s="217">
        <v>16339.62</v>
      </c>
      <c r="AH373" s="219"/>
    </row>
    <row r="374" spans="1:34" s="222" customFormat="1" ht="41.25" customHeight="1" x14ac:dyDescent="0.2">
      <c r="A374" s="215"/>
      <c r="B374" s="216"/>
      <c r="C374" s="216"/>
      <c r="D374" s="217"/>
      <c r="E374" s="217"/>
      <c r="F374" s="216"/>
      <c r="G374" s="216"/>
      <c r="H374" s="217"/>
      <c r="I374" s="217"/>
      <c r="J374" s="218"/>
      <c r="K374" s="217"/>
      <c r="L374" s="219"/>
      <c r="M374" s="219"/>
      <c r="N374" s="220"/>
      <c r="O374" s="221"/>
      <c r="P374" s="217"/>
      <c r="Q374" s="217"/>
      <c r="R374" s="217"/>
      <c r="S374" s="217"/>
      <c r="T374" s="217"/>
      <c r="U374" s="217"/>
      <c r="V374" s="218"/>
      <c r="W374" s="221"/>
      <c r="X374" s="217"/>
      <c r="Y374" s="217"/>
      <c r="Z374" s="217"/>
      <c r="AA374" s="217"/>
      <c r="AB374" s="217"/>
      <c r="AC374" s="217"/>
      <c r="AD374" s="217"/>
      <c r="AE374" s="297">
        <v>44987</v>
      </c>
      <c r="AF374" s="217" t="s">
        <v>1148</v>
      </c>
      <c r="AG374" s="217">
        <v>31070.799999999999</v>
      </c>
      <c r="AH374" s="219"/>
    </row>
    <row r="375" spans="1:34" ht="41.25" customHeight="1" x14ac:dyDescent="0.2">
      <c r="AE375" s="137">
        <v>44987</v>
      </c>
      <c r="AF375" s="10" t="s">
        <v>1149</v>
      </c>
      <c r="AG375" s="10">
        <v>3958.16</v>
      </c>
    </row>
    <row r="376" spans="1:34" ht="41.25" customHeight="1" x14ac:dyDescent="0.2">
      <c r="AE376" s="137">
        <v>45120</v>
      </c>
      <c r="AF376" s="10" t="s">
        <v>1167</v>
      </c>
      <c r="AG376" s="10">
        <v>17.75</v>
      </c>
    </row>
    <row r="377" spans="1:34" ht="41.25" customHeight="1" x14ac:dyDescent="0.2">
      <c r="AE377" s="137">
        <v>45120</v>
      </c>
      <c r="AF377" s="10" t="s">
        <v>1167</v>
      </c>
      <c r="AG377" s="10">
        <v>1.84</v>
      </c>
    </row>
    <row r="378" spans="1:34" ht="41.25" customHeight="1" x14ac:dyDescent="0.2">
      <c r="AE378" s="137"/>
      <c r="AF378" s="10" t="s">
        <v>1154</v>
      </c>
      <c r="AG378" s="10">
        <v>38.090000000000003</v>
      </c>
    </row>
    <row r="379" spans="1:34" s="126" customFormat="1" ht="41.25" customHeight="1" x14ac:dyDescent="0.2">
      <c r="A379" s="117" t="str">
        <f>'3η ΦΑΣΗ ΠΑΡΑΚΟΛ.'!B74</f>
        <v>ΔΑΠΑΝΕΣ ΠΡΟΣΩΠΙΚΟΥ ΤΟΥ ΣΥΝΔΙΚΑΙΟΥΧΟΥ</v>
      </c>
      <c r="B379" s="118"/>
      <c r="C379" s="118"/>
      <c r="D379" s="116"/>
      <c r="E379" s="116"/>
      <c r="F379" s="118"/>
      <c r="G379" s="118"/>
      <c r="H379" s="116"/>
      <c r="I379" s="119"/>
      <c r="J379" s="120"/>
      <c r="K379" s="119"/>
      <c r="L379" s="121"/>
      <c r="M379" s="122"/>
      <c r="N379" s="123"/>
      <c r="O379" s="124"/>
      <c r="P379" s="119">
        <f>P380+P381</f>
        <v>0</v>
      </c>
      <c r="Q379" s="119">
        <f>P379</f>
        <v>0</v>
      </c>
      <c r="R379" s="119"/>
      <c r="S379" s="119"/>
      <c r="T379" s="119">
        <f>SUM(T380:T381)</f>
        <v>0</v>
      </c>
      <c r="U379" s="119">
        <f>T379</f>
        <v>0</v>
      </c>
      <c r="V379" s="120"/>
      <c r="W379" s="124"/>
      <c r="X379" s="119">
        <f>SUM(X380:X381)</f>
        <v>0</v>
      </c>
      <c r="Y379" s="119">
        <f>X379</f>
        <v>0</v>
      </c>
      <c r="Z379" s="119"/>
      <c r="AA379" s="119"/>
      <c r="AB379" s="119">
        <f>SUM(AB380:AB381)</f>
        <v>6489</v>
      </c>
      <c r="AC379" s="119">
        <f>AB379</f>
        <v>6489</v>
      </c>
      <c r="AD379" s="224"/>
      <c r="AE379" s="224"/>
      <c r="AF379" s="224"/>
      <c r="AG379" s="224"/>
      <c r="AH379" s="125">
        <f>E379+I379+M379+Q379+U379+Y379+AC379</f>
        <v>6489</v>
      </c>
    </row>
    <row r="380" spans="1:34" ht="41.25" customHeight="1" x14ac:dyDescent="0.2">
      <c r="Z380" s="137">
        <v>44719</v>
      </c>
      <c r="AA380" s="10" t="s">
        <v>1002</v>
      </c>
      <c r="AB380" s="10">
        <v>5442.38</v>
      </c>
    </row>
    <row r="381" spans="1:34" ht="41.25" customHeight="1" x14ac:dyDescent="0.2">
      <c r="Z381" s="137">
        <v>44728</v>
      </c>
      <c r="AA381" s="10" t="s">
        <v>1011</v>
      </c>
      <c r="AB381" s="10">
        <v>1046.6199999999999</v>
      </c>
    </row>
    <row r="382" spans="1:34" ht="41.25" customHeight="1" x14ac:dyDescent="0.2">
      <c r="Z382" s="137">
        <v>44728</v>
      </c>
      <c r="AA382" s="10" t="s">
        <v>1012</v>
      </c>
      <c r="AB382" s="10">
        <v>6489</v>
      </c>
    </row>
    <row r="384" spans="1:34" s="126" customFormat="1" ht="41.25" customHeight="1" x14ac:dyDescent="0.2">
      <c r="A384" s="117" t="str">
        <f>'3η ΦΑΣΗ ΠΑΡΑΚΟΛ.'!B75</f>
        <v>ΑΝΑΒΑΘΜΙΣΗ – ΑΝΑΔΕΙΞΗ ΑΝΟΙΧΤΟΥ ΚΕΝΤΡΟ ΕΜΠΟΡΙΟΥ ΔΗΜΟΥ ΚΟΖΑΝΗΣ</v>
      </c>
      <c r="B384" s="118"/>
      <c r="C384" s="118"/>
      <c r="D384" s="116"/>
      <c r="E384" s="116"/>
      <c r="F384" s="118"/>
      <c r="G384" s="118"/>
      <c r="H384" s="116"/>
      <c r="I384" s="119"/>
      <c r="J384" s="120"/>
      <c r="K384" s="119"/>
      <c r="L384" s="121"/>
      <c r="M384" s="122"/>
      <c r="N384" s="123"/>
      <c r="O384" s="124"/>
      <c r="P384" s="119">
        <f>SUM(P385:P393)</f>
        <v>0</v>
      </c>
      <c r="Q384" s="119">
        <f>P384</f>
        <v>0</v>
      </c>
      <c r="R384" s="119"/>
      <c r="S384" s="119"/>
      <c r="T384" s="119">
        <f>SUM(T385:T393)</f>
        <v>0</v>
      </c>
      <c r="U384" s="119">
        <f>T384</f>
        <v>0</v>
      </c>
      <c r="V384" s="120"/>
      <c r="W384" s="124"/>
      <c r="X384" s="119">
        <f>SUM(X385:X393)</f>
        <v>0</v>
      </c>
      <c r="Y384" s="119">
        <f>X384</f>
        <v>0</v>
      </c>
      <c r="Z384" s="119"/>
      <c r="AA384" s="119"/>
      <c r="AB384" s="119"/>
      <c r="AC384" s="119"/>
      <c r="AD384" s="224"/>
      <c r="AE384" s="224"/>
      <c r="AF384" s="224"/>
      <c r="AG384" s="224"/>
      <c r="AH384" s="125">
        <f>E384+I384+M384+Q384+U384+Y384+AC384+AG384</f>
        <v>0</v>
      </c>
    </row>
    <row r="394" spans="1:34" s="126" customFormat="1" ht="41.25" customHeight="1" x14ac:dyDescent="0.2">
      <c r="A394" s="117" t="str">
        <f>'3η ΦΑΣΗ ΠΑΡΑΚΟΛ.'!B76</f>
        <v>ΠΡΟΜΗΘΕΙΑ ΕΞΟΠΛΙΣΜΟΥ ΓΙΑ ΤΗΝ ΑΝΑΠΤΥΞΗ ΣΥΣΤΗΜΑΤΟΣ WI-FI ΣΤΗΝ ΠΕΡΙΟΧΗ ΠΑΡΕΜΒΑΣΗΣ</v>
      </c>
      <c r="B394" s="118"/>
      <c r="C394" s="118"/>
      <c r="D394" s="116"/>
      <c r="E394" s="116"/>
      <c r="F394" s="118"/>
      <c r="G394" s="118"/>
      <c r="H394" s="116"/>
      <c r="I394" s="119"/>
      <c r="J394" s="120"/>
      <c r="K394" s="119"/>
      <c r="L394" s="121"/>
      <c r="M394" s="122"/>
      <c r="N394" s="123"/>
      <c r="O394" s="124"/>
      <c r="P394" s="119">
        <f>SUM(P395:P397)</f>
        <v>0</v>
      </c>
      <c r="Q394" s="119">
        <f>P394</f>
        <v>0</v>
      </c>
      <c r="R394" s="119"/>
      <c r="S394" s="119"/>
      <c r="T394" s="119">
        <f>SUM(T395:T397)</f>
        <v>0</v>
      </c>
      <c r="U394" s="119">
        <f>T394</f>
        <v>0</v>
      </c>
      <c r="V394" s="120"/>
      <c r="W394" s="124"/>
      <c r="X394" s="119">
        <f>SUM(X395:X397)</f>
        <v>0</v>
      </c>
      <c r="Y394" s="119">
        <f>X394</f>
        <v>0</v>
      </c>
      <c r="Z394" s="119"/>
      <c r="AA394" s="119"/>
      <c r="AB394" s="119"/>
      <c r="AC394" s="119"/>
      <c r="AD394" s="224"/>
      <c r="AE394" s="224"/>
      <c r="AF394" s="224"/>
      <c r="AG394" s="224"/>
      <c r="AH394" s="125">
        <f>E394+I394+M394+Q394+U394+Y394+AC394+AG394</f>
        <v>0</v>
      </c>
    </row>
    <row r="398" spans="1:34" s="126" customFormat="1" ht="41.25" customHeight="1" x14ac:dyDescent="0.2">
      <c r="A398" s="117" t="str">
        <f>'3η ΦΑΣΗ ΠΑΡΑΚΟΛ.'!B77</f>
        <v>ΑΝΑΠΤΥΞΗ ΣΥΣΤΗΜΑΤΟΣ ΕΞΥΠΝΗΣ ΣΤΑΘΜΕΥΣΗΣ</v>
      </c>
      <c r="B398" s="118"/>
      <c r="C398" s="118"/>
      <c r="D398" s="116"/>
      <c r="E398" s="116"/>
      <c r="F398" s="118"/>
      <c r="G398" s="118"/>
      <c r="H398" s="116"/>
      <c r="I398" s="119"/>
      <c r="J398" s="120"/>
      <c r="K398" s="119"/>
      <c r="L398" s="121"/>
      <c r="M398" s="122"/>
      <c r="N398" s="123"/>
      <c r="O398" s="124"/>
      <c r="P398" s="119">
        <f>SUM(P399:P400)</f>
        <v>0</v>
      </c>
      <c r="Q398" s="119">
        <f>P398</f>
        <v>0</v>
      </c>
      <c r="R398" s="119"/>
      <c r="S398" s="119"/>
      <c r="T398" s="119">
        <f>SUM(T399:T400)</f>
        <v>0</v>
      </c>
      <c r="U398" s="119">
        <f>T398</f>
        <v>0</v>
      </c>
      <c r="V398" s="120"/>
      <c r="W398" s="124"/>
      <c r="X398" s="119">
        <f>SUM(X399:X400)</f>
        <v>0</v>
      </c>
      <c r="Y398" s="119">
        <f>X398</f>
        <v>0</v>
      </c>
      <c r="Z398" s="119"/>
      <c r="AA398" s="119"/>
      <c r="AB398" s="119"/>
      <c r="AC398" s="119"/>
      <c r="AD398" s="224"/>
      <c r="AE398" s="224"/>
      <c r="AF398" s="224"/>
      <c r="AG398" s="224"/>
      <c r="AH398" s="125">
        <f>E398+I398+M398+Q398+U398+Y398+AC398+AG398</f>
        <v>0</v>
      </c>
    </row>
    <row r="401" spans="1:34" s="126" customFormat="1" ht="41.25" customHeight="1" x14ac:dyDescent="0.2">
      <c r="A401" s="117" t="str">
        <f>'3η ΦΑΣΗ ΠΑΡΑΚΟΛ.'!B78</f>
        <v>ΠΡΟΩΘΗΣΗ ΚΑΙ ΠΡΟΒΟΛΗ ΤΩΝ ΚΑΤΑΣΤΗΜΑΤΩΝ ΤΟΥ ΑΚΕ ΔΗΜΟΥ ΚΟΖΑΝΗΣ</v>
      </c>
      <c r="B401" s="118"/>
      <c r="C401" s="118"/>
      <c r="D401" s="116"/>
      <c r="E401" s="116"/>
      <c r="F401" s="118"/>
      <c r="G401" s="118"/>
      <c r="H401" s="116"/>
      <c r="I401" s="119"/>
      <c r="J401" s="120"/>
      <c r="K401" s="119"/>
      <c r="L401" s="121"/>
      <c r="M401" s="122"/>
      <c r="N401" s="123"/>
      <c r="O401" s="124"/>
      <c r="P401" s="119">
        <f>SUM(P402:P403)</f>
        <v>0</v>
      </c>
      <c r="Q401" s="119">
        <f>P401</f>
        <v>0</v>
      </c>
      <c r="R401" s="119"/>
      <c r="S401" s="119"/>
      <c r="T401" s="119">
        <f>SUM(T402:T403)</f>
        <v>0</v>
      </c>
      <c r="U401" s="119">
        <f>T401</f>
        <v>0</v>
      </c>
      <c r="V401" s="120"/>
      <c r="W401" s="124"/>
      <c r="X401" s="119">
        <f>SUM(X402:X403)</f>
        <v>0</v>
      </c>
      <c r="Y401" s="119">
        <f>X401</f>
        <v>0</v>
      </c>
      <c r="Z401" s="119"/>
      <c r="AA401" s="119"/>
      <c r="AB401" s="119"/>
      <c r="AC401" s="119"/>
      <c r="AD401" s="224"/>
      <c r="AE401" s="224"/>
      <c r="AF401" s="224"/>
      <c r="AG401" s="224"/>
      <c r="AH401" s="125">
        <f>E401+I401+M401+Q401+U401+Y401+AC401+AG401</f>
        <v>0</v>
      </c>
    </row>
    <row r="404" spans="1:34" s="126" customFormat="1" ht="41.25" customHeight="1" x14ac:dyDescent="0.2">
      <c r="A404" s="117" t="str">
        <f>'3η ΦΑΣΗ ΠΑΡΑΚΟΛ.'!B79</f>
        <v>ΑΝΑΠΤΥΞΗ ΕΞΥΠΝΩΝ ΔΙΑΒΑΣΕΩΝ</v>
      </c>
      <c r="B404" s="118"/>
      <c r="C404" s="118"/>
      <c r="D404" s="116"/>
      <c r="E404" s="116"/>
      <c r="F404" s="118"/>
      <c r="G404" s="118"/>
      <c r="H404" s="116"/>
      <c r="I404" s="119"/>
      <c r="J404" s="120"/>
      <c r="K404" s="119"/>
      <c r="L404" s="121"/>
      <c r="M404" s="122"/>
      <c r="N404" s="123"/>
      <c r="O404" s="124"/>
      <c r="P404" s="119">
        <f>SUM(P405:P406)</f>
        <v>0</v>
      </c>
      <c r="Q404" s="119">
        <f>P404</f>
        <v>0</v>
      </c>
      <c r="R404" s="119"/>
      <c r="S404" s="119"/>
      <c r="T404" s="119">
        <f>SUM(T405:T406)</f>
        <v>0</v>
      </c>
      <c r="U404" s="119">
        <f>T404</f>
        <v>0</v>
      </c>
      <c r="V404" s="120"/>
      <c r="W404" s="124"/>
      <c r="X404" s="119">
        <f>SUM(X405:X406)</f>
        <v>0</v>
      </c>
      <c r="Y404" s="119">
        <f>X404</f>
        <v>0</v>
      </c>
      <c r="Z404" s="119"/>
      <c r="AA404" s="119"/>
      <c r="AB404" s="119"/>
      <c r="AC404" s="119"/>
      <c r="AD404" s="224"/>
      <c r="AE404" s="224"/>
      <c r="AF404" s="224"/>
      <c r="AG404" s="224"/>
      <c r="AH404" s="125">
        <f>E404+I404+M404+Q404+U404+Y404+AC404+AG404</f>
        <v>0</v>
      </c>
    </row>
    <row r="407" spans="1:34" s="126" customFormat="1" ht="41.25" customHeight="1" x14ac:dyDescent="0.2">
      <c r="A407" s="117" t="str">
        <f>'3η ΦΑΣΗ ΠΑΡΑΚΟΛ.'!B80</f>
        <v>ΠΡΟΜΗΘΕΙΑ (MINIBUS) ΧΑΜΗΛΩΝ ΕΚΠΟΜΠΩΝ ΔΙΟΞΕΙΔΙΟΥ ΤΟΥ ΑΝΘΡΑΚΑ</v>
      </c>
      <c r="B407" s="118"/>
      <c r="C407" s="118"/>
      <c r="D407" s="116"/>
      <c r="E407" s="116"/>
      <c r="F407" s="118"/>
      <c r="G407" s="118"/>
      <c r="H407" s="116"/>
      <c r="I407" s="119"/>
      <c r="J407" s="120"/>
      <c r="K407" s="119"/>
      <c r="L407" s="121"/>
      <c r="M407" s="122"/>
      <c r="N407" s="123"/>
      <c r="O407" s="124"/>
      <c r="P407" s="119">
        <f>SUM(P408:P410)</f>
        <v>0</v>
      </c>
      <c r="Q407" s="119">
        <f>P407</f>
        <v>0</v>
      </c>
      <c r="R407" s="119"/>
      <c r="S407" s="119"/>
      <c r="T407" s="119">
        <f>SUM(T408:T410)</f>
        <v>0</v>
      </c>
      <c r="U407" s="119">
        <f>T407</f>
        <v>0</v>
      </c>
      <c r="V407" s="120"/>
      <c r="W407" s="124"/>
      <c r="X407" s="119">
        <f>SUM(X408:X410)</f>
        <v>0</v>
      </c>
      <c r="Y407" s="119">
        <f>X407</f>
        <v>0</v>
      </c>
      <c r="Z407" s="119"/>
      <c r="AA407" s="119"/>
      <c r="AB407" s="119"/>
      <c r="AC407" s="119"/>
      <c r="AD407" s="224"/>
      <c r="AE407" s="224"/>
      <c r="AF407" s="224"/>
      <c r="AG407" s="224"/>
      <c r="AH407" s="125">
        <f>E407+I407+M407+Q407+U407+Y407+AC407+AG407</f>
        <v>0</v>
      </c>
    </row>
    <row r="411" spans="1:34" s="126" customFormat="1" ht="41.25" customHeight="1" x14ac:dyDescent="0.2">
      <c r="A411" s="117" t="str">
        <f>'3η ΦΑΣΗ ΠΑΡΑΚΟΛ.'!B81</f>
        <v>ΑΝΑΔΕΙΞΗ ΤΑΥΤΟΤΗΤΑΣ ΕΜΠΟΡΙΚΗΣ ΠΕΡΙΟΧΗΣ</v>
      </c>
      <c r="B411" s="118"/>
      <c r="C411" s="118"/>
      <c r="D411" s="116"/>
      <c r="E411" s="116"/>
      <c r="F411" s="118"/>
      <c r="G411" s="118"/>
      <c r="H411" s="116"/>
      <c r="I411" s="119"/>
      <c r="J411" s="120"/>
      <c r="K411" s="119"/>
      <c r="L411" s="121"/>
      <c r="M411" s="122"/>
      <c r="N411" s="123"/>
      <c r="O411" s="124"/>
      <c r="P411" s="119">
        <f>P412</f>
        <v>0</v>
      </c>
      <c r="Q411" s="119">
        <f>P411</f>
        <v>0</v>
      </c>
      <c r="R411" s="119"/>
      <c r="S411" s="119"/>
      <c r="T411" s="119">
        <f>T412</f>
        <v>0</v>
      </c>
      <c r="U411" s="119">
        <f>T411</f>
        <v>0</v>
      </c>
      <c r="V411" s="120"/>
      <c r="W411" s="124"/>
      <c r="X411" s="119">
        <f>X412</f>
        <v>0</v>
      </c>
      <c r="Y411" s="119">
        <f>X411</f>
        <v>0</v>
      </c>
      <c r="Z411" s="119"/>
      <c r="AA411" s="119"/>
      <c r="AB411" s="119"/>
      <c r="AC411" s="119"/>
      <c r="AD411" s="224"/>
      <c r="AE411" s="224"/>
      <c r="AF411" s="224"/>
      <c r="AG411" s="224"/>
      <c r="AH411" s="125">
        <f>E411+I411+M411+Q411+U411+Y411+AC411+AG411</f>
        <v>0</v>
      </c>
    </row>
    <row r="413" spans="1:34" s="126" customFormat="1" ht="41.25" customHeight="1" x14ac:dyDescent="0.2">
      <c r="A413" s="117" t="str">
        <f>'3η ΦΑΣΗ ΠΑΡΑΚΟΛ.'!B82</f>
        <v>ΠΡΟΒΟΛΗ ΚΑΙ ΠΡΟΩΘΗΣΗ ΕΜΠΟΡΙΚΗΣ ΠΕΡΙΟΧΗΣ</v>
      </c>
      <c r="B413" s="118"/>
      <c r="C413" s="118"/>
      <c r="D413" s="116"/>
      <c r="E413" s="116"/>
      <c r="F413" s="118"/>
      <c r="G413" s="118"/>
      <c r="H413" s="116"/>
      <c r="I413" s="119"/>
      <c r="J413" s="120"/>
      <c r="K413" s="119"/>
      <c r="L413" s="121"/>
      <c r="M413" s="122"/>
      <c r="N413" s="123"/>
      <c r="O413" s="124"/>
      <c r="P413" s="119">
        <f>P414</f>
        <v>0</v>
      </c>
      <c r="Q413" s="119">
        <f>P413</f>
        <v>0</v>
      </c>
      <c r="R413" s="119"/>
      <c r="S413" s="119"/>
      <c r="T413" s="119">
        <f>T414</f>
        <v>0</v>
      </c>
      <c r="U413" s="119">
        <f>T413</f>
        <v>0</v>
      </c>
      <c r="V413" s="120"/>
      <c r="W413" s="124"/>
      <c r="X413" s="119">
        <f>X414</f>
        <v>0</v>
      </c>
      <c r="Y413" s="119">
        <f>X413</f>
        <v>0</v>
      </c>
      <c r="Z413" s="119"/>
      <c r="AA413" s="119"/>
      <c r="AB413" s="119"/>
      <c r="AC413" s="119"/>
      <c r="AD413" s="224"/>
      <c r="AE413" s="224"/>
      <c r="AF413" s="224"/>
      <c r="AG413" s="224"/>
      <c r="AH413" s="125">
        <f>E413+I413+M413+Q413+U413+Y413+AC413+AG413</f>
        <v>0</v>
      </c>
    </row>
    <row r="415" spans="1:34" s="126" customFormat="1" ht="41.25" customHeight="1" x14ac:dyDescent="0.2">
      <c r="A415" s="117" t="str">
        <f>'3η ΦΑΣΗ ΠΑΡΑΚΟΛ.'!B83</f>
        <v>ΈΚΔΟΣΗ ΑΔΕΙΩΝ ΜΙΚΡΗΣ ΚΛΙΜΑΚΑΣ ΓΙΑ ΠΑΡΕΜΒΑΣΕΙΣ ΣΕ ΩΦΕΛΟΥΜΕΝΕΣ ΕΠΙΧΕΙΡΗΣΕΙΣ</v>
      </c>
      <c r="B415" s="118"/>
      <c r="C415" s="118"/>
      <c r="D415" s="116"/>
      <c r="E415" s="116"/>
      <c r="F415" s="118"/>
      <c r="G415" s="118"/>
      <c r="H415" s="116"/>
      <c r="I415" s="119"/>
      <c r="J415" s="120"/>
      <c r="K415" s="119"/>
      <c r="L415" s="121"/>
      <c r="M415" s="122"/>
      <c r="N415" s="123"/>
      <c r="O415" s="124"/>
      <c r="P415" s="119">
        <f>SUM(P416:P418)</f>
        <v>0</v>
      </c>
      <c r="Q415" s="119">
        <f>P415</f>
        <v>0</v>
      </c>
      <c r="R415" s="119"/>
      <c r="S415" s="119"/>
      <c r="T415" s="119">
        <f>T416</f>
        <v>0</v>
      </c>
      <c r="U415" s="119">
        <f>T415</f>
        <v>0</v>
      </c>
      <c r="V415" s="120"/>
      <c r="W415" s="124"/>
      <c r="X415" s="119">
        <f>X416</f>
        <v>0</v>
      </c>
      <c r="Y415" s="119">
        <f>X415</f>
        <v>0</v>
      </c>
      <c r="Z415" s="119"/>
      <c r="AA415" s="119"/>
      <c r="AB415" s="119"/>
      <c r="AC415" s="119"/>
      <c r="AD415" s="224"/>
      <c r="AE415" s="224"/>
      <c r="AF415" s="224"/>
      <c r="AG415" s="224"/>
      <c r="AH415" s="125">
        <f>E415+I415+M415+Q415+U415+Y415+AC415+AG415</f>
        <v>0</v>
      </c>
    </row>
    <row r="418" spans="1:34" ht="79.5" customHeight="1" x14ac:dyDescent="0.2">
      <c r="A418" s="103" t="str">
        <f>'3η ΦΑΣΗ ΠΑΡΑΚΟΛ.'!B103</f>
        <v>ΣΒΑΚ ΔΗΜΟΥ ΚΟΖΑΝΗΣ</v>
      </c>
      <c r="B418" s="104"/>
      <c r="C418" s="104"/>
      <c r="D418" s="136"/>
      <c r="E418" s="136"/>
      <c r="F418" s="104"/>
      <c r="G418" s="104"/>
      <c r="H418" s="105"/>
      <c r="I418" s="106"/>
      <c r="J418" s="107"/>
      <c r="K418" s="106"/>
      <c r="L418" s="106"/>
      <c r="M418" s="108"/>
      <c r="N418" s="109"/>
      <c r="O418" s="110"/>
      <c r="P418" s="106"/>
      <c r="Q418" s="106"/>
      <c r="R418" s="106"/>
      <c r="S418" s="106"/>
      <c r="T418" s="106">
        <f>T419</f>
        <v>78208.38</v>
      </c>
      <c r="U418" s="106">
        <f>T418</f>
        <v>78208.38</v>
      </c>
      <c r="V418" s="107"/>
      <c r="W418" s="110"/>
      <c r="X418" s="106">
        <f>X419</f>
        <v>0</v>
      </c>
      <c r="Y418" s="106">
        <f>X418</f>
        <v>0</v>
      </c>
      <c r="Z418" s="106"/>
      <c r="AA418" s="106"/>
      <c r="AB418" s="106"/>
      <c r="AC418" s="106"/>
      <c r="AD418" s="223"/>
      <c r="AE418" s="223"/>
      <c r="AF418" s="223"/>
      <c r="AG418" s="223"/>
      <c r="AH418" s="111">
        <f>E418+I418+M418+Q418+U418+Y418+AC418+AG418</f>
        <v>78208.38</v>
      </c>
    </row>
    <row r="419" spans="1:34" s="126" customFormat="1" ht="41.25" customHeight="1" x14ac:dyDescent="0.2">
      <c r="A419" s="117" t="str">
        <f>'3η ΦΑΣΗ ΠΑΡΑΚΟΛ.'!B103</f>
        <v>ΣΒΑΚ ΔΗΜΟΥ ΚΟΖΑΝΗΣ</v>
      </c>
      <c r="B419" s="118"/>
      <c r="C419" s="118"/>
      <c r="D419" s="116"/>
      <c r="E419" s="116"/>
      <c r="F419" s="118"/>
      <c r="G419" s="118"/>
      <c r="H419" s="116"/>
      <c r="I419" s="119"/>
      <c r="J419" s="120"/>
      <c r="K419" s="119"/>
      <c r="L419" s="121"/>
      <c r="M419" s="122"/>
      <c r="N419" s="123"/>
      <c r="O419" s="124"/>
      <c r="P419" s="119"/>
      <c r="Q419" s="119"/>
      <c r="T419" s="166">
        <f>SUM(T420:T423)</f>
        <v>78208.38</v>
      </c>
      <c r="U419" s="119">
        <f>T419</f>
        <v>78208.38</v>
      </c>
      <c r="V419" s="120"/>
      <c r="W419" s="124"/>
      <c r="X419" s="119">
        <f>SUM(X420:X424)</f>
        <v>0</v>
      </c>
      <c r="Y419" s="119">
        <f>X419</f>
        <v>0</v>
      </c>
      <c r="Z419" s="119"/>
      <c r="AA419" s="119"/>
      <c r="AB419" s="119"/>
      <c r="AC419" s="119"/>
      <c r="AD419" s="224"/>
      <c r="AE419" s="224"/>
      <c r="AF419" s="224"/>
      <c r="AG419" s="224"/>
      <c r="AH419" s="125">
        <f>E419+I419+M419+Q419+U419+Y419+AC419+AG419</f>
        <v>78208.38</v>
      </c>
    </row>
    <row r="420" spans="1:34" ht="41.25" customHeight="1" x14ac:dyDescent="0.2">
      <c r="R420" s="11">
        <v>43899</v>
      </c>
      <c r="S420" s="144" t="s">
        <v>639</v>
      </c>
      <c r="T420" s="144">
        <v>12576.53</v>
      </c>
    </row>
    <row r="421" spans="1:34" ht="41.25" customHeight="1" x14ac:dyDescent="0.2">
      <c r="R421" s="11">
        <v>43997</v>
      </c>
      <c r="S421" s="10" t="s">
        <v>640</v>
      </c>
      <c r="T421" s="10">
        <v>25342.83</v>
      </c>
    </row>
    <row r="422" spans="1:34" ht="41.25" customHeight="1" x14ac:dyDescent="0.2">
      <c r="R422" s="11"/>
      <c r="S422" s="10" t="s">
        <v>1242</v>
      </c>
      <c r="T422" s="10">
        <v>40289.019999999997</v>
      </c>
    </row>
    <row r="423" spans="1:34" ht="41.25" customHeight="1" x14ac:dyDescent="0.2">
      <c r="R423" s="11"/>
    </row>
    <row r="424" spans="1:34" ht="79.5" customHeight="1" x14ac:dyDescent="0.2">
      <c r="A424" s="103" t="str">
        <f>'3η ΦΑΣΗ ΠΑΡΑΚΟΛ.'!B112</f>
        <v>ΙΔΡΥΣΗ ΝΕΩΝ ΤΜΗΜΑΤΩΝ ΒΡΕΦΙΚΗΣ, ΠΑΙΔΙΚΗΣ ΚΑΙ ΒΡΕΦΟΝΗΠΙΑΚΗΣ ΦΡΟΝΤΙΔΑΣ</v>
      </c>
      <c r="B424" s="104"/>
      <c r="C424" s="104"/>
      <c r="D424" s="136"/>
      <c r="E424" s="136"/>
      <c r="F424" s="104"/>
      <c r="G424" s="104"/>
      <c r="H424" s="105"/>
      <c r="I424" s="106"/>
      <c r="J424" s="107"/>
      <c r="K424" s="106"/>
      <c r="L424" s="106"/>
      <c r="M424" s="108"/>
      <c r="N424" s="109"/>
      <c r="O424" s="110"/>
      <c r="P424" s="106"/>
      <c r="Q424" s="106"/>
      <c r="R424" s="106"/>
      <c r="S424" s="106"/>
      <c r="T424" s="106">
        <f>T425+T429</f>
        <v>11170.71</v>
      </c>
      <c r="U424" s="106">
        <f>T424</f>
        <v>11170.71</v>
      </c>
      <c r="V424" s="107"/>
      <c r="W424" s="110"/>
      <c r="X424" s="106"/>
      <c r="Y424" s="106"/>
      <c r="Z424" s="106"/>
      <c r="AA424" s="106"/>
      <c r="AB424" s="106"/>
      <c r="AC424" s="106"/>
      <c r="AD424" s="223"/>
      <c r="AE424" s="223"/>
      <c r="AF424" s="223"/>
      <c r="AG424" s="223"/>
      <c r="AH424" s="111">
        <f>E424+I424+M424+Q424+U424+Y424+AC424+AG424</f>
        <v>11170.71</v>
      </c>
    </row>
    <row r="425" spans="1:34" s="126" customFormat="1" ht="41.25" customHeight="1" x14ac:dyDescent="0.2">
      <c r="A425" s="117" t="str">
        <f>'3η ΦΑΣΗ ΠΑΡΑΚΟΛ.'!B113</f>
        <v>Δύο νέα βρεφικά τμήματα στον 4ο ΒΝΣ του Δήμου Κοζάνης (Καρδιά)</v>
      </c>
      <c r="B425" s="118"/>
      <c r="C425" s="118"/>
      <c r="D425" s="116"/>
      <c r="E425" s="116"/>
      <c r="F425" s="118"/>
      <c r="G425" s="118"/>
      <c r="H425" s="116"/>
      <c r="I425" s="119"/>
      <c r="J425" s="120"/>
      <c r="K425" s="119"/>
      <c r="L425" s="121"/>
      <c r="M425" s="122"/>
      <c r="N425" s="123"/>
      <c r="O425" s="124"/>
      <c r="P425" s="119"/>
      <c r="Q425" s="119"/>
      <c r="T425" s="166">
        <f>T426+T427+T428</f>
        <v>11170.71</v>
      </c>
      <c r="U425" s="119">
        <f>T425</f>
        <v>11170.71</v>
      </c>
      <c r="V425" s="120"/>
      <c r="W425" s="124"/>
      <c r="X425" s="119"/>
      <c r="Y425" s="119"/>
      <c r="Z425" s="119"/>
      <c r="AA425" s="119"/>
      <c r="AB425" s="119"/>
      <c r="AC425" s="119"/>
      <c r="AD425" s="224"/>
      <c r="AE425" s="224"/>
      <c r="AF425" s="224"/>
      <c r="AG425" s="224"/>
      <c r="AH425" s="125">
        <f>E425+I425+M425+Q425+U425+Y425+AC425+AG425</f>
        <v>11170.71</v>
      </c>
    </row>
    <row r="426" spans="1:34" s="151" customFormat="1" ht="41.25" customHeight="1" x14ac:dyDescent="0.2">
      <c r="A426" s="167"/>
      <c r="B426" s="168"/>
      <c r="C426" s="168"/>
      <c r="D426" s="169"/>
      <c r="E426" s="169"/>
      <c r="F426" s="168"/>
      <c r="G426" s="168"/>
      <c r="H426" s="169"/>
      <c r="I426" s="169"/>
      <c r="J426" s="170"/>
      <c r="K426" s="169"/>
      <c r="L426" s="171"/>
      <c r="M426" s="171"/>
      <c r="N426" s="172"/>
      <c r="O426" s="173"/>
      <c r="P426" s="169"/>
      <c r="Q426" s="169"/>
      <c r="R426" s="179">
        <v>44013</v>
      </c>
      <c r="S426" s="151" t="s">
        <v>642</v>
      </c>
      <c r="T426" s="139">
        <v>11170.71</v>
      </c>
      <c r="U426" s="169"/>
      <c r="V426" s="170"/>
      <c r="W426" s="173"/>
      <c r="X426" s="169"/>
      <c r="Y426" s="169"/>
      <c r="Z426" s="169"/>
      <c r="AA426" s="169"/>
      <c r="AB426" s="169"/>
      <c r="AC426" s="169"/>
      <c r="AD426" s="169"/>
      <c r="AE426" s="169"/>
      <c r="AF426" s="169"/>
      <c r="AG426" s="169"/>
      <c r="AH426" s="171"/>
    </row>
    <row r="427" spans="1:34" s="151" customFormat="1" ht="41.25" customHeight="1" x14ac:dyDescent="0.2">
      <c r="A427" s="167"/>
      <c r="B427" s="168"/>
      <c r="C427" s="168"/>
      <c r="D427" s="169"/>
      <c r="E427" s="169"/>
      <c r="F427" s="168"/>
      <c r="G427" s="168"/>
      <c r="H427" s="169"/>
      <c r="I427" s="169"/>
      <c r="J427" s="170"/>
      <c r="K427" s="169"/>
      <c r="L427" s="171"/>
      <c r="M427" s="171"/>
      <c r="N427" s="172"/>
      <c r="O427" s="173"/>
      <c r="P427" s="169"/>
      <c r="Q427" s="169"/>
      <c r="T427" s="139"/>
      <c r="U427" s="169"/>
      <c r="V427" s="170"/>
      <c r="W427" s="173"/>
      <c r="X427" s="169"/>
      <c r="Y427" s="169"/>
      <c r="Z427" s="169"/>
      <c r="AA427" s="169"/>
      <c r="AB427" s="169"/>
      <c r="AC427" s="169"/>
      <c r="AD427" s="169"/>
      <c r="AE427" s="169"/>
      <c r="AF427" s="169"/>
      <c r="AG427" s="169"/>
      <c r="AH427" s="171"/>
    </row>
    <row r="428" spans="1:34" s="151" customFormat="1" ht="41.25" customHeight="1" x14ac:dyDescent="0.2">
      <c r="A428" s="174"/>
      <c r="B428" s="175"/>
      <c r="C428" s="175"/>
      <c r="D428" s="139"/>
      <c r="E428" s="139"/>
      <c r="F428" s="175"/>
      <c r="G428" s="175"/>
      <c r="H428" s="139"/>
      <c r="I428" s="139"/>
      <c r="J428" s="176"/>
      <c r="K428" s="139"/>
      <c r="L428" s="139"/>
      <c r="M428" s="139"/>
      <c r="N428" s="139"/>
      <c r="O428" s="177"/>
      <c r="P428" s="139"/>
      <c r="Q428" s="139"/>
      <c r="R428" s="139"/>
      <c r="S428" s="139"/>
      <c r="T428" s="139"/>
      <c r="U428" s="139"/>
      <c r="V428" s="176"/>
      <c r="W428" s="177"/>
      <c r="X428" s="139"/>
      <c r="Y428" s="139"/>
      <c r="Z428" s="139"/>
      <c r="AA428" s="139"/>
      <c r="AB428" s="139"/>
      <c r="AC428" s="139"/>
      <c r="AD428" s="139"/>
      <c r="AE428" s="139"/>
      <c r="AF428" s="139"/>
      <c r="AG428" s="139"/>
      <c r="AH428" s="178"/>
    </row>
    <row r="429" spans="1:34" s="126" customFormat="1" ht="61.5" customHeight="1" x14ac:dyDescent="0.2">
      <c r="A429" s="117" t="str">
        <f>'3η ΦΑΣΗ ΠΑΡΑΚΟΛ.'!B114</f>
        <v xml:space="preserve">ΠΡΟΜΗΘΕΙΑ ΕΞΟΠΛΙΣΜΟΥ ΠΑΙΔΙΚΟΥ ΣΤΑΘΜΟΥ Ν. ΚΑΡΔΙΑΣ ΔΗΜΟΥ ΚΟΖΑΝΗΣ ΓΙΑ ΤΗΝ
ΙΔΡΥΣΗ ΔΥΟ ΝΕΩΝ ΤΜΗΜΑΤΩΝ ΒΡΕΦΙΚΗΣ, ΠΑΙΔΙΚΗΣ ΚΑΙ ΒΡΕΦΟΝΗΠΙΑΚΗΣ ΦΡΟΝΤΙΔΑΣ </v>
      </c>
      <c r="B429" s="118"/>
      <c r="C429" s="118"/>
      <c r="D429" s="116"/>
      <c r="E429" s="116"/>
      <c r="F429" s="118"/>
      <c r="G429" s="118"/>
      <c r="H429" s="116"/>
      <c r="I429" s="119"/>
      <c r="J429" s="120"/>
      <c r="K429" s="119"/>
      <c r="L429" s="121"/>
      <c r="M429" s="122"/>
      <c r="N429" s="123"/>
      <c r="O429" s="124"/>
      <c r="P429" s="119"/>
      <c r="Q429" s="119"/>
      <c r="T429" s="166"/>
      <c r="U429" s="119"/>
      <c r="V429" s="120"/>
      <c r="W429" s="124"/>
      <c r="X429" s="119"/>
      <c r="Y429" s="119"/>
      <c r="Z429" s="119"/>
      <c r="AA429" s="119"/>
      <c r="AB429" s="119"/>
      <c r="AC429" s="119"/>
      <c r="AD429" s="224"/>
      <c r="AE429" s="224"/>
      <c r="AF429" s="224"/>
      <c r="AG429" s="224"/>
      <c r="AH429" s="125">
        <f>E429+I429+M429+Q429+U429+Y429+AC429+AG429</f>
        <v>0</v>
      </c>
    </row>
    <row r="431" spans="1:34" s="112" customFormat="1" ht="53.25" customHeight="1" x14ac:dyDescent="0.2">
      <c r="A431" s="103" t="str">
        <f>'3η ΦΑΣΗ ΠΑΡΑΚΟΛ.'!B89</f>
        <v xml:space="preserve">ΔΡΑΣΕΙΣ ΒΕΛΤΙΩΣΗΣ ΠΡΟΣΒΑΣΙΜΟΤΗΤΑΣ ΑΜΕΑ ΔΗΜΟΥ ΚΟΖΑΝΗΣ  </v>
      </c>
      <c r="B431" s="104"/>
      <c r="C431" s="104"/>
      <c r="D431" s="136"/>
      <c r="E431" s="136"/>
      <c r="F431" s="104"/>
      <c r="G431" s="104"/>
      <c r="H431" s="105"/>
      <c r="I431" s="106"/>
      <c r="J431" s="107"/>
      <c r="K431" s="106"/>
      <c r="L431" s="106"/>
      <c r="M431" s="108"/>
      <c r="N431" s="109"/>
      <c r="O431" s="110"/>
      <c r="P431" s="106"/>
      <c r="Q431" s="106"/>
      <c r="R431" s="106"/>
      <c r="S431" s="106"/>
      <c r="T431" s="106">
        <f>T432+T437</f>
        <v>0</v>
      </c>
      <c r="U431" s="106">
        <f>T431</f>
        <v>0</v>
      </c>
      <c r="V431" s="107"/>
      <c r="W431" s="110"/>
      <c r="X431" s="106">
        <f>X432+X437</f>
        <v>41810</v>
      </c>
      <c r="Y431" s="106">
        <f>X431</f>
        <v>41810</v>
      </c>
      <c r="Z431" s="106"/>
      <c r="AA431" s="106"/>
      <c r="AB431" s="106">
        <f>AB432+AB437</f>
        <v>53142.48</v>
      </c>
      <c r="AC431" s="106">
        <f>AB431</f>
        <v>53142.48</v>
      </c>
      <c r="AD431" s="223"/>
      <c r="AE431" s="223"/>
      <c r="AF431" s="223"/>
      <c r="AG431" s="223"/>
      <c r="AH431" s="111">
        <f>E431+I431+M431+Q431+U431+Y431+AC431+AG431</f>
        <v>94952.48000000001</v>
      </c>
    </row>
    <row r="432" spans="1:34" s="126" customFormat="1" ht="53.25" customHeight="1" x14ac:dyDescent="0.2">
      <c r="A432" s="117" t="str">
        <f>'3η ΦΑΣΗ ΠΑΡΑΚΟΛ.'!B90</f>
        <v xml:space="preserve">ΔΡΑΣΕΙΣ ΒΕΛΤΙΩΣΗΣ ΠΡΟΣΒΑΣΙΜΟΤΗΤΑΣ ΑμεΑ ΔΗΜΟΥ ΚΟΖΑΝΗΣ
</v>
      </c>
      <c r="B432" s="118"/>
      <c r="C432" s="118"/>
      <c r="D432" s="116"/>
      <c r="E432" s="116"/>
      <c r="F432" s="118"/>
      <c r="G432" s="118"/>
      <c r="H432" s="116"/>
      <c r="I432" s="119"/>
      <c r="J432" s="120"/>
      <c r="K432" s="119"/>
      <c r="L432" s="121"/>
      <c r="M432" s="122"/>
      <c r="N432" s="123"/>
      <c r="O432" s="124"/>
      <c r="P432" s="119"/>
      <c r="Q432" s="119"/>
      <c r="R432" s="119"/>
      <c r="S432" s="119"/>
      <c r="T432" s="119"/>
      <c r="U432" s="119"/>
      <c r="V432" s="120"/>
      <c r="W432" s="124"/>
      <c r="X432" s="119">
        <f>X433+X434</f>
        <v>0</v>
      </c>
      <c r="Y432" s="119">
        <f>X432</f>
        <v>0</v>
      </c>
      <c r="Z432" s="119"/>
      <c r="AA432" s="119"/>
      <c r="AB432" s="119">
        <f>AB433+AB434+AB435+AB436</f>
        <v>53142.48</v>
      </c>
      <c r="AC432" s="119">
        <f>AB432</f>
        <v>53142.48</v>
      </c>
      <c r="AD432" s="224"/>
      <c r="AE432" s="224"/>
      <c r="AF432" s="224"/>
      <c r="AG432" s="224"/>
      <c r="AH432" s="125">
        <f>E432+I432+M432+Q432+U432+Y432+AC432+AG432</f>
        <v>53142.48</v>
      </c>
    </row>
    <row r="433" spans="1:34" ht="41.25" customHeight="1" x14ac:dyDescent="0.2">
      <c r="Z433" s="11">
        <v>44631</v>
      </c>
      <c r="AA433" s="10" t="s">
        <v>971</v>
      </c>
      <c r="AB433" s="10">
        <v>38556.04</v>
      </c>
    </row>
    <row r="434" spans="1:34" ht="41.25" customHeight="1" x14ac:dyDescent="0.2">
      <c r="Z434" s="11">
        <v>44656</v>
      </c>
      <c r="AA434" s="10" t="s">
        <v>979</v>
      </c>
      <c r="AB434" s="10">
        <v>998.64</v>
      </c>
    </row>
    <row r="435" spans="1:34" ht="41.25" customHeight="1" x14ac:dyDescent="0.2">
      <c r="Z435" s="11">
        <v>44719</v>
      </c>
      <c r="AA435" s="10" t="s">
        <v>1017</v>
      </c>
      <c r="AB435" s="10">
        <v>13244.75</v>
      </c>
    </row>
    <row r="436" spans="1:34" ht="41.25" customHeight="1" x14ac:dyDescent="0.2">
      <c r="Z436" s="11">
        <v>44719</v>
      </c>
      <c r="AA436" s="10" t="s">
        <v>1019</v>
      </c>
      <c r="AB436" s="10">
        <v>343.05</v>
      </c>
    </row>
    <row r="437" spans="1:34" s="126" customFormat="1" ht="53.25" customHeight="1" x14ac:dyDescent="0.2">
      <c r="A437" s="117" t="str">
        <f>'3η ΦΑΣΗ ΠΑΡΑΚΟΛ.'!B91</f>
        <v xml:space="preserve">Προμήθεια εξοπλισμού για την προσβασιμότητα ΑμΕΑ σε δημοτικά κτίρια του Δήμου
Κοζάνης
</v>
      </c>
      <c r="B437" s="118"/>
      <c r="C437" s="118"/>
      <c r="D437" s="116"/>
      <c r="E437" s="116"/>
      <c r="F437" s="118"/>
      <c r="G437" s="118"/>
      <c r="H437" s="116"/>
      <c r="I437" s="119"/>
      <c r="J437" s="120"/>
      <c r="K437" s="119"/>
      <c r="L437" s="121"/>
      <c r="M437" s="122"/>
      <c r="N437" s="123"/>
      <c r="O437" s="124"/>
      <c r="P437" s="119"/>
      <c r="Q437" s="119"/>
      <c r="R437" s="119"/>
      <c r="S437" s="119"/>
      <c r="T437" s="119"/>
      <c r="U437" s="119"/>
      <c r="V437" s="120"/>
      <c r="W437" s="124"/>
      <c r="X437" s="119">
        <f>X438+X439</f>
        <v>41810</v>
      </c>
      <c r="Y437" s="119">
        <f>X437</f>
        <v>41810</v>
      </c>
      <c r="Z437" s="119"/>
      <c r="AA437" s="119"/>
      <c r="AB437" s="119"/>
      <c r="AC437" s="119"/>
      <c r="AD437" s="224"/>
      <c r="AE437" s="224"/>
      <c r="AF437" s="224"/>
      <c r="AG437" s="224"/>
      <c r="AH437" s="125">
        <f>E437+I437+M437+Q437+U437+Y437+AC437+AG437</f>
        <v>41810</v>
      </c>
    </row>
    <row r="438" spans="1:34" ht="41.25" customHeight="1" x14ac:dyDescent="0.2">
      <c r="V438" s="11">
        <v>44392</v>
      </c>
      <c r="W438" s="12" t="s">
        <v>750</v>
      </c>
      <c r="X438" s="10">
        <v>40282.160000000003</v>
      </c>
    </row>
    <row r="439" spans="1:34" ht="41.25" customHeight="1" x14ac:dyDescent="0.2">
      <c r="V439" s="11">
        <v>44424</v>
      </c>
      <c r="W439" s="12" t="s">
        <v>757</v>
      </c>
      <c r="X439" s="10">
        <v>1527.84</v>
      </c>
    </row>
    <row r="441" spans="1:34" s="112" customFormat="1" ht="53.25" customHeight="1" x14ac:dyDescent="0.2">
      <c r="A441" s="103" t="str">
        <f>'3η ΦΑΣΗ ΠΑΡΑΚΟΛ.'!B84</f>
        <v xml:space="preserve">ΑΝΑΠΤΥΞΗ ΣΥΣΤΗΜΑΤΩΝ ΧΩΡΙΣΤΗΣ ΣΥΛΛΟΓΗΣ ΑΝΑΚΥΚΛΩΣΙΜΩΝ ΚΑΙ ΒΙΟΑΠOΒΛΗΤΩΝ ΚΑΙ
ΠΡΟΩΘΗΣΗ ΟΙΚΙΑΚΗΣ ΚΟΜΠΟΣΤΟΠΟΙΗΣΗΣ
</v>
      </c>
      <c r="B441" s="104"/>
      <c r="C441" s="104"/>
      <c r="D441" s="136"/>
      <c r="E441" s="136"/>
      <c r="F441" s="104"/>
      <c r="G441" s="104"/>
      <c r="H441" s="105"/>
      <c r="I441" s="106"/>
      <c r="J441" s="107"/>
      <c r="K441" s="106"/>
      <c r="L441" s="106"/>
      <c r="M441" s="108"/>
      <c r="N441" s="109"/>
      <c r="O441" s="110"/>
      <c r="P441" s="106"/>
      <c r="Q441" s="106"/>
      <c r="R441" s="106"/>
      <c r="S441" s="106"/>
      <c r="T441" s="106"/>
      <c r="U441" s="106"/>
      <c r="V441" s="107"/>
      <c r="W441" s="110"/>
      <c r="X441" s="106">
        <f>X442+X445+X448+X451</f>
        <v>7791.6</v>
      </c>
      <c r="Y441" s="106">
        <f>X441</f>
        <v>7791.6</v>
      </c>
      <c r="Z441" s="106"/>
      <c r="AA441" s="106"/>
      <c r="AB441" s="106">
        <f>AB442+AB445+AB448+AB451</f>
        <v>632569.60000000009</v>
      </c>
      <c r="AC441" s="106">
        <f>AB441</f>
        <v>632569.60000000009</v>
      </c>
      <c r="AD441" s="223"/>
      <c r="AE441" s="223"/>
      <c r="AF441" s="223"/>
      <c r="AG441" s="223"/>
      <c r="AH441" s="111">
        <f>E441+I441+M441+Q441+U441+Y441+AC441+AG441</f>
        <v>640361.20000000007</v>
      </c>
    </row>
    <row r="442" spans="1:34" s="126" customFormat="1" ht="63.75" customHeight="1" x14ac:dyDescent="0.2">
      <c r="A442" s="117" t="str">
        <f>'3η ΦΑΣΗ ΠΑΡΑΚΟΛ.'!B85</f>
        <v xml:space="preserve">ΠΡΟΜΗΘΕΙΑ ΚΑΔΩΝ ΚΑΙ ΟΧΗΜΑΤΩΝ ΣΥΛΛΟΓΗΣ ΓΙΑ ΤΗΝ ΕΦΑΡΜΟΓΗ ΠΡΟΓΡΑΜΜΑΤΩΝ
ΧΩΡΙΣΤΗΣ ΣΥΛΛΟΓΗΣ ΑΣΤΙΚΩΝ ΒΙΟΑΠΟΒΛΗΤΩΝ
</v>
      </c>
      <c r="B442" s="118"/>
      <c r="C442" s="118"/>
      <c r="D442" s="116"/>
      <c r="E442" s="116"/>
      <c r="F442" s="118"/>
      <c r="G442" s="118"/>
      <c r="H442" s="116"/>
      <c r="I442" s="119"/>
      <c r="J442" s="120"/>
      <c r="K442" s="119"/>
      <c r="L442" s="121"/>
      <c r="M442" s="122"/>
      <c r="N442" s="123"/>
      <c r="O442" s="124"/>
      <c r="P442" s="119"/>
      <c r="Q442" s="119"/>
      <c r="R442" s="119"/>
      <c r="S442" s="119"/>
      <c r="T442" s="119"/>
      <c r="U442" s="119"/>
      <c r="V442" s="120"/>
      <c r="W442" s="124"/>
      <c r="X442" s="119">
        <f>SUM(X443:X444)</f>
        <v>0</v>
      </c>
      <c r="Y442" s="119">
        <f>X442</f>
        <v>0</v>
      </c>
      <c r="Z442" s="119"/>
      <c r="AA442" s="119"/>
      <c r="AB442" s="119">
        <f>SUM(AB443:AB444)</f>
        <v>572880</v>
      </c>
      <c r="AC442" s="119">
        <f>AB442</f>
        <v>572880</v>
      </c>
      <c r="AD442" s="224"/>
      <c r="AE442" s="224"/>
      <c r="AF442" s="224"/>
      <c r="AG442" s="224"/>
      <c r="AH442" s="125">
        <f>E442+I442+M442+Q442+U442+Y442+AC442+AG442</f>
        <v>572880</v>
      </c>
    </row>
    <row r="443" spans="1:34" ht="41.25" customHeight="1" x14ac:dyDescent="0.2">
      <c r="Z443" s="11">
        <v>44600</v>
      </c>
      <c r="AA443" s="10" t="s">
        <v>897</v>
      </c>
      <c r="AB443" s="10">
        <v>553802.68000000005</v>
      </c>
    </row>
    <row r="444" spans="1:34" ht="41.25" customHeight="1" x14ac:dyDescent="0.2">
      <c r="Z444" s="11">
        <v>44631</v>
      </c>
      <c r="AA444" s="10" t="s">
        <v>972</v>
      </c>
      <c r="AB444" s="10">
        <v>19077.32</v>
      </c>
    </row>
    <row r="445" spans="1:34" s="126" customFormat="1" ht="66.75" customHeight="1" x14ac:dyDescent="0.2">
      <c r="A445" s="117" t="str">
        <f>'3η ΦΑΣΗ ΠΑΡΑΚΟΛ.'!B86</f>
        <v xml:space="preserve">Δράσεις ευαισθητοποίησης και ενημέρωσης των πολιτών για τη συμμετοχή και την ορθή
εφαρμογή των συστημάτων χωριστής συλλογής βιοαποβλήτων
</v>
      </c>
      <c r="B445" s="118"/>
      <c r="C445" s="118"/>
      <c r="D445" s="116"/>
      <c r="E445" s="116"/>
      <c r="F445" s="118"/>
      <c r="G445" s="118"/>
      <c r="H445" s="116"/>
      <c r="I445" s="119"/>
      <c r="J445" s="120"/>
      <c r="K445" s="119"/>
      <c r="L445" s="121"/>
      <c r="M445" s="122"/>
      <c r="N445" s="123"/>
      <c r="O445" s="124"/>
      <c r="P445" s="119"/>
      <c r="Q445" s="119"/>
      <c r="R445" s="119"/>
      <c r="S445" s="119"/>
      <c r="T445" s="119"/>
      <c r="U445" s="119"/>
      <c r="V445" s="120"/>
      <c r="W445" s="124"/>
      <c r="X445" s="119">
        <f>SUM(X446:X447)</f>
        <v>0</v>
      </c>
      <c r="Y445" s="119">
        <f>X445</f>
        <v>0</v>
      </c>
      <c r="Z445" s="119"/>
      <c r="AA445" s="119"/>
      <c r="AB445" s="119">
        <f>SUM(AB446:AB447)</f>
        <v>6323.9199999999992</v>
      </c>
      <c r="AC445" s="119">
        <f>AB445</f>
        <v>6323.9199999999992</v>
      </c>
      <c r="AD445" s="224"/>
      <c r="AE445" s="224"/>
      <c r="AF445" s="224"/>
      <c r="AG445" s="224"/>
      <c r="AH445" s="125">
        <f>E445+I445+M445+Q445+U445+Y445+AC445+AG445</f>
        <v>6323.9199999999992</v>
      </c>
    </row>
    <row r="446" spans="1:34" ht="41.25" customHeight="1" x14ac:dyDescent="0.2">
      <c r="Z446" s="11">
        <v>44629</v>
      </c>
      <c r="AA446" s="10" t="s">
        <v>968</v>
      </c>
      <c r="AB446" s="10">
        <v>5813.73</v>
      </c>
    </row>
    <row r="447" spans="1:34" ht="41.25" customHeight="1" x14ac:dyDescent="0.2">
      <c r="Z447" s="11">
        <v>44749</v>
      </c>
      <c r="AA447" s="10" t="s">
        <v>1019</v>
      </c>
      <c r="AB447" s="10">
        <v>510.19</v>
      </c>
    </row>
    <row r="448" spans="1:34" s="126" customFormat="1" ht="53.25" customHeight="1" x14ac:dyDescent="0.2">
      <c r="A448" s="117" t="str">
        <f>'3η ΦΑΣΗ ΠΑΡΑΚΟΛ.'!B87</f>
        <v xml:space="preserve">Προμήθεια εκατό (100) κάδων κομποστοποίησης
</v>
      </c>
      <c r="B448" s="118"/>
      <c r="C448" s="118"/>
      <c r="D448" s="116"/>
      <c r="E448" s="116"/>
      <c r="F448" s="118"/>
      <c r="G448" s="118"/>
      <c r="H448" s="116"/>
      <c r="I448" s="119"/>
      <c r="J448" s="120"/>
      <c r="K448" s="119"/>
      <c r="L448" s="121"/>
      <c r="M448" s="122"/>
      <c r="N448" s="123"/>
      <c r="O448" s="124"/>
      <c r="P448" s="119"/>
      <c r="Q448" s="119"/>
      <c r="R448" s="119"/>
      <c r="S448" s="119"/>
      <c r="T448" s="119"/>
      <c r="U448" s="119"/>
      <c r="V448" s="120"/>
      <c r="W448" s="124"/>
      <c r="X448" s="119">
        <f>SUM(X449:X450)</f>
        <v>7791.6</v>
      </c>
      <c r="Y448" s="119">
        <f>X448</f>
        <v>7791.6</v>
      </c>
      <c r="Z448" s="119"/>
      <c r="AA448" s="119"/>
      <c r="AB448" s="119">
        <f>SUM(AB449:AB450)</f>
        <v>268.39999999999998</v>
      </c>
      <c r="AC448" s="119">
        <f>AB448</f>
        <v>268.39999999999998</v>
      </c>
      <c r="AD448" s="224"/>
      <c r="AE448" s="224"/>
      <c r="AF448" s="224"/>
      <c r="AG448" s="224"/>
      <c r="AH448" s="125">
        <f>E448+I448+M448+Q448+U448+Y448+AC448+AG448</f>
        <v>8060</v>
      </c>
    </row>
    <row r="449" spans="1:34" ht="41.25" customHeight="1" x14ac:dyDescent="0.2">
      <c r="V449" s="11">
        <v>44561</v>
      </c>
      <c r="W449" s="12" t="s">
        <v>890</v>
      </c>
      <c r="X449" s="10">
        <v>7791.6</v>
      </c>
      <c r="Y449" s="10">
        <f>X449</f>
        <v>7791.6</v>
      </c>
      <c r="Z449" s="11">
        <v>44581</v>
      </c>
      <c r="AA449" s="10" t="s">
        <v>908</v>
      </c>
      <c r="AB449" s="10">
        <v>268.39999999999998</v>
      </c>
    </row>
    <row r="451" spans="1:34" s="126" customFormat="1" ht="53.25" customHeight="1" x14ac:dyDescent="0.2">
      <c r="A451" s="117" t="str">
        <f>'3η ΦΑΣΗ ΠΑΡΑΚΟΛ.'!B88</f>
        <v xml:space="preserve">ΚΑΔΟΙ ΠΡΟΣΩΡΙΝΗΣ
ΑΠΟΘΗΚΕΥΣΗΣ ΒΙΟΑΠΟΒΛΗΤΩΝ - ΟΜΑΔΑ Β
</v>
      </c>
      <c r="B451" s="118"/>
      <c r="C451" s="118"/>
      <c r="D451" s="116"/>
      <c r="E451" s="116"/>
      <c r="F451" s="118"/>
      <c r="G451" s="118"/>
      <c r="H451" s="116"/>
      <c r="I451" s="119"/>
      <c r="J451" s="120"/>
      <c r="K451" s="119"/>
      <c r="L451" s="121"/>
      <c r="M451" s="122"/>
      <c r="N451" s="123"/>
      <c r="O451" s="124"/>
      <c r="P451" s="119"/>
      <c r="Q451" s="119"/>
      <c r="R451" s="119"/>
      <c r="S451" s="119"/>
      <c r="T451" s="119"/>
      <c r="U451" s="119"/>
      <c r="V451" s="120"/>
      <c r="W451" s="124"/>
      <c r="X451" s="119">
        <f>SUM(X452:X453)</f>
        <v>0</v>
      </c>
      <c r="Y451" s="119">
        <f>Y452</f>
        <v>0</v>
      </c>
      <c r="Z451" s="119"/>
      <c r="AA451" s="119"/>
      <c r="AB451" s="119">
        <f>SUM(AB452:AB454)</f>
        <v>53097.279999999999</v>
      </c>
      <c r="AC451" s="119">
        <f>AB451</f>
        <v>53097.279999999999</v>
      </c>
      <c r="AD451" s="224"/>
      <c r="AE451" s="224"/>
      <c r="AF451" s="224"/>
      <c r="AG451" s="224"/>
      <c r="AH451" s="125">
        <f>E451+I451+M451+Q451+U451+Y451+AC451+AG451</f>
        <v>53097.279999999999</v>
      </c>
    </row>
    <row r="452" spans="1:34" ht="41.25" customHeight="1" x14ac:dyDescent="0.2">
      <c r="Y452" s="11"/>
      <c r="Z452" s="11">
        <v>44605</v>
      </c>
      <c r="AA452" s="10" t="s">
        <v>911</v>
      </c>
      <c r="AB452" s="10">
        <v>39814.26</v>
      </c>
    </row>
    <row r="453" spans="1:34" ht="41.25" customHeight="1" x14ac:dyDescent="0.2">
      <c r="Z453" s="11">
        <v>44631</v>
      </c>
      <c r="AA453" s="10" t="s">
        <v>972</v>
      </c>
      <c r="AB453" s="10">
        <v>1371.52</v>
      </c>
    </row>
    <row r="454" spans="1:34" s="112" customFormat="1" ht="53.25" customHeight="1" x14ac:dyDescent="0.2">
      <c r="A454" s="103" t="str">
        <f>'3η ΦΑΣΗ ΠΑΡΑΚΟΛ.'!B94</f>
        <v>Δράσεις Κοινωνικής Φροντίδας και προστασίας Ρομά/Επιδότηση ενοικίου Δήμου Κοζάνης</v>
      </c>
      <c r="B454" s="104"/>
      <c r="C454" s="104"/>
      <c r="D454" s="136"/>
      <c r="E454" s="136"/>
      <c r="F454" s="104"/>
      <c r="G454" s="104"/>
      <c r="H454" s="105"/>
      <c r="I454" s="106"/>
      <c r="J454" s="107"/>
      <c r="K454" s="106"/>
      <c r="L454" s="106"/>
      <c r="M454" s="108"/>
      <c r="N454" s="109"/>
      <c r="O454" s="110"/>
      <c r="P454" s="106"/>
      <c r="Q454" s="106"/>
      <c r="R454" s="106"/>
      <c r="S454" s="106"/>
      <c r="T454" s="106"/>
      <c r="U454" s="106"/>
      <c r="V454" s="107"/>
      <c r="W454" s="110"/>
      <c r="X454" s="106">
        <f>X455</f>
        <v>0</v>
      </c>
      <c r="Y454" s="106">
        <f>X454</f>
        <v>0</v>
      </c>
      <c r="Z454" s="106"/>
      <c r="AA454" s="106"/>
      <c r="AB454" s="106">
        <f>AB455</f>
        <v>11911.5</v>
      </c>
      <c r="AC454" s="106">
        <f>AB454</f>
        <v>11911.5</v>
      </c>
      <c r="AD454" s="223"/>
      <c r="AE454" s="223"/>
      <c r="AF454" s="223"/>
      <c r="AG454" s="223"/>
      <c r="AH454" s="111">
        <f>E454+I454+M454+Q454+U454+Y454+AC454+AG454</f>
        <v>11911.5</v>
      </c>
    </row>
    <row r="455" spans="1:34" s="126" customFormat="1" ht="53.25" customHeight="1" x14ac:dyDescent="0.2">
      <c r="A455" s="117" t="str">
        <f>'3η ΦΑΣΗ ΠΑΡΑΚΟΛ.'!B95</f>
        <v>Δράσεις Κοινωνικής Φροντίδας και προστασίας Ρομά/Επιδότηση ενοικίου Δήμου Κοζάνης</v>
      </c>
      <c r="B455" s="118"/>
      <c r="C455" s="118"/>
      <c r="D455" s="116"/>
      <c r="E455" s="116"/>
      <c r="F455" s="118"/>
      <c r="G455" s="118"/>
      <c r="H455" s="116"/>
      <c r="I455" s="119"/>
      <c r="J455" s="120"/>
      <c r="K455" s="119"/>
      <c r="L455" s="121"/>
      <c r="M455" s="122"/>
      <c r="N455" s="123"/>
      <c r="O455" s="124"/>
      <c r="P455" s="119"/>
      <c r="Q455" s="119"/>
      <c r="R455" s="119"/>
      <c r="S455" s="119"/>
      <c r="T455" s="119"/>
      <c r="U455" s="119"/>
      <c r="V455" s="120"/>
      <c r="W455" s="124"/>
      <c r="X455" s="119">
        <f>SUM(X456:X457)</f>
        <v>0</v>
      </c>
      <c r="Y455" s="119">
        <f>X455</f>
        <v>0</v>
      </c>
      <c r="Z455" s="119"/>
      <c r="AA455" s="119"/>
      <c r="AB455" s="119">
        <f>SUM(AB456:AB475)</f>
        <v>11911.5</v>
      </c>
      <c r="AC455" s="224">
        <f>AB455</f>
        <v>11911.5</v>
      </c>
      <c r="AD455" s="224"/>
      <c r="AE455" s="224"/>
      <c r="AF455" s="224"/>
      <c r="AG455" s="224"/>
      <c r="AH455" s="125">
        <f>E455+I455+M455+Q455+U455+Y455+AC455+AG455</f>
        <v>11911.5</v>
      </c>
    </row>
    <row r="456" spans="1:34" ht="41.25" customHeight="1" x14ac:dyDescent="0.2">
      <c r="Z456" s="11">
        <v>44615</v>
      </c>
      <c r="AA456" s="10" t="s">
        <v>963</v>
      </c>
      <c r="AB456" s="10">
        <v>789.5</v>
      </c>
    </row>
    <row r="457" spans="1:34" ht="41.25" customHeight="1" x14ac:dyDescent="0.2">
      <c r="Z457" s="11">
        <v>44615</v>
      </c>
      <c r="AA457" s="10" t="s">
        <v>964</v>
      </c>
      <c r="AB457" s="10">
        <v>1242</v>
      </c>
    </row>
    <row r="458" spans="1:34" ht="41.25" customHeight="1" x14ac:dyDescent="0.2">
      <c r="Z458" s="11">
        <v>44615</v>
      </c>
      <c r="AA458" s="10" t="s">
        <v>965</v>
      </c>
      <c r="AB458" s="10">
        <v>1440</v>
      </c>
    </row>
    <row r="459" spans="1:34" ht="41.25" customHeight="1" x14ac:dyDescent="0.2">
      <c r="Z459" s="11">
        <v>44615</v>
      </c>
      <c r="AA459" s="10" t="s">
        <v>966</v>
      </c>
      <c r="AB459" s="10">
        <v>1350</v>
      </c>
    </row>
    <row r="460" spans="1:34" ht="41.25" customHeight="1" x14ac:dyDescent="0.2">
      <c r="Z460" s="11">
        <v>44615</v>
      </c>
      <c r="AA460" s="10" t="s">
        <v>967</v>
      </c>
      <c r="AB460" s="10">
        <v>1320</v>
      </c>
    </row>
    <row r="461" spans="1:34" ht="41.25" customHeight="1" x14ac:dyDescent="0.2">
      <c r="Z461" s="11">
        <v>44657</v>
      </c>
      <c r="AA461" s="10" t="s">
        <v>980</v>
      </c>
      <c r="AB461" s="10">
        <v>900</v>
      </c>
    </row>
    <row r="462" spans="1:34" ht="41.25" customHeight="1" x14ac:dyDescent="0.2">
      <c r="Z462" s="11">
        <v>44657</v>
      </c>
      <c r="AA462" s="10" t="s">
        <v>981</v>
      </c>
      <c r="AB462" s="10">
        <v>960</v>
      </c>
    </row>
    <row r="463" spans="1:34" ht="41.25" customHeight="1" x14ac:dyDescent="0.2">
      <c r="Z463" s="11">
        <v>44657</v>
      </c>
      <c r="AA463" s="10" t="s">
        <v>982</v>
      </c>
      <c r="AB463" s="10">
        <v>880</v>
      </c>
    </row>
    <row r="464" spans="1:34" ht="41.25" customHeight="1" x14ac:dyDescent="0.2">
      <c r="Z464" s="11">
        <v>44657</v>
      </c>
      <c r="AA464" s="10" t="s">
        <v>983</v>
      </c>
      <c r="AB464" s="10">
        <v>1100</v>
      </c>
    </row>
    <row r="465" spans="1:34" ht="41.25" customHeight="1" x14ac:dyDescent="0.2">
      <c r="Z465" s="11">
        <v>44698</v>
      </c>
      <c r="AA465" s="10" t="s">
        <v>1004</v>
      </c>
      <c r="AB465" s="10">
        <v>84</v>
      </c>
    </row>
    <row r="466" spans="1:34" ht="41.25" customHeight="1" x14ac:dyDescent="0.2">
      <c r="Z466" s="11">
        <v>44698</v>
      </c>
      <c r="AA466" s="10" t="s">
        <v>1005</v>
      </c>
      <c r="AB466" s="10">
        <v>480</v>
      </c>
    </row>
    <row r="467" spans="1:34" ht="41.25" customHeight="1" x14ac:dyDescent="0.2">
      <c r="Z467" s="11">
        <v>44698</v>
      </c>
      <c r="AA467" s="10" t="s">
        <v>1006</v>
      </c>
      <c r="AB467" s="10">
        <v>480</v>
      </c>
    </row>
    <row r="468" spans="1:34" ht="41.25" customHeight="1" x14ac:dyDescent="0.2">
      <c r="Z468" s="11">
        <v>44698</v>
      </c>
      <c r="AA468" s="10" t="s">
        <v>1007</v>
      </c>
      <c r="AB468" s="10">
        <v>147</v>
      </c>
    </row>
    <row r="469" spans="1:34" ht="41.25" customHeight="1" x14ac:dyDescent="0.2">
      <c r="Z469" s="11">
        <v>44698</v>
      </c>
      <c r="AA469" s="10" t="s">
        <v>1008</v>
      </c>
      <c r="AB469" s="10">
        <v>189</v>
      </c>
    </row>
    <row r="470" spans="1:34" ht="41.25" customHeight="1" x14ac:dyDescent="0.2">
      <c r="Z470" s="11">
        <v>44658</v>
      </c>
      <c r="AA470" s="10" t="s">
        <v>1111</v>
      </c>
      <c r="AB470" s="10">
        <v>550</v>
      </c>
    </row>
    <row r="471" spans="1:34" ht="41.25" customHeight="1" x14ac:dyDescent="0.2">
      <c r="Z471" s="11"/>
    </row>
    <row r="472" spans="1:34" ht="41.25" customHeight="1" x14ac:dyDescent="0.2">
      <c r="Z472" s="11"/>
    </row>
    <row r="473" spans="1:34" ht="41.25" customHeight="1" x14ac:dyDescent="0.2">
      <c r="Z473" s="11"/>
    </row>
    <row r="474" spans="1:34" ht="41.25" customHeight="1" x14ac:dyDescent="0.2">
      <c r="Z474" s="11"/>
    </row>
    <row r="475" spans="1:34" ht="41.25" customHeight="1" x14ac:dyDescent="0.2">
      <c r="Z475" s="11"/>
    </row>
    <row r="476" spans="1:34" s="112" customFormat="1" ht="102.75" customHeight="1" x14ac:dyDescent="0.2">
      <c r="A476" s="103" t="s">
        <v>590</v>
      </c>
      <c r="B476" s="104"/>
      <c r="C476" s="104"/>
      <c r="D476" s="136"/>
      <c r="E476" s="136"/>
      <c r="F476" s="104"/>
      <c r="G476" s="104"/>
      <c r="H476" s="105"/>
      <c r="I476" s="106"/>
      <c r="J476" s="107"/>
      <c r="K476" s="106"/>
      <c r="L476" s="106"/>
      <c r="M476" s="108"/>
      <c r="N476" s="109"/>
      <c r="O476" s="110"/>
      <c r="P476" s="106"/>
      <c r="Q476" s="106"/>
      <c r="R476" s="106"/>
      <c r="S476" s="106"/>
      <c r="T476" s="106"/>
      <c r="U476" s="106"/>
      <c r="V476" s="107"/>
      <c r="W476" s="110"/>
      <c r="X476" s="106"/>
      <c r="Y476" s="106"/>
      <c r="Z476" s="106"/>
      <c r="AA476" s="106"/>
      <c r="AB476" s="106">
        <f>AB477</f>
        <v>272800</v>
      </c>
      <c r="AC476" s="106">
        <f>AB476</f>
        <v>272800</v>
      </c>
      <c r="AD476" s="223"/>
      <c r="AE476" s="223"/>
      <c r="AF476" s="223"/>
      <c r="AG476" s="223"/>
      <c r="AH476" s="111">
        <f>E476+I476+M476+Q476+U476+Y476+AC476+AG476</f>
        <v>272800</v>
      </c>
    </row>
    <row r="477" spans="1:34" s="126" customFormat="1" ht="97.5" customHeight="1" x14ac:dyDescent="0.2">
      <c r="A477" s="117" t="s">
        <v>590</v>
      </c>
      <c r="B477" s="118"/>
      <c r="C477" s="118"/>
      <c r="D477" s="116"/>
      <c r="E477" s="116">
        <v>0</v>
      </c>
      <c r="F477" s="118"/>
      <c r="G477" s="118"/>
      <c r="H477" s="116"/>
      <c r="I477" s="119"/>
      <c r="J477" s="120"/>
      <c r="K477" s="119"/>
      <c r="L477" s="121"/>
      <c r="M477" s="122"/>
      <c r="N477" s="123"/>
      <c r="O477" s="124"/>
      <c r="P477" s="119"/>
      <c r="Q477" s="119"/>
      <c r="R477" s="119"/>
      <c r="S477" s="119"/>
      <c r="T477" s="119"/>
      <c r="U477" s="119"/>
      <c r="V477" s="120"/>
      <c r="W477" s="124"/>
      <c r="X477" s="119"/>
      <c r="Y477" s="119"/>
      <c r="Z477" s="11"/>
      <c r="AA477" s="119"/>
      <c r="AB477" s="119">
        <f>SUM(AB478:AB479)</f>
        <v>272800</v>
      </c>
      <c r="AC477" s="224">
        <f>AB477</f>
        <v>272800</v>
      </c>
      <c r="AD477" s="224"/>
      <c r="AE477" s="224"/>
      <c r="AF477" s="224"/>
      <c r="AG477" s="224"/>
      <c r="AH477" s="125">
        <f>E477+I477+M477+Q477+U477+Y477+AC477+AG477</f>
        <v>272800</v>
      </c>
    </row>
    <row r="478" spans="1:34" ht="41.25" customHeight="1" x14ac:dyDescent="0.2">
      <c r="Z478" s="176">
        <v>44875</v>
      </c>
      <c r="AA478" s="144" t="s">
        <v>1062</v>
      </c>
      <c r="AB478" s="144">
        <v>254987.32</v>
      </c>
    </row>
    <row r="479" spans="1:34" ht="41.25" customHeight="1" x14ac:dyDescent="0.2">
      <c r="Z479" s="10">
        <v>44916</v>
      </c>
      <c r="AA479" s="10" t="s">
        <v>1077</v>
      </c>
      <c r="AB479" s="10">
        <v>17812.68</v>
      </c>
    </row>
    <row r="480" spans="1:34" s="112" customFormat="1" ht="102.75" customHeight="1" x14ac:dyDescent="0.2">
      <c r="A480" s="103" t="s">
        <v>973</v>
      </c>
      <c r="B480" s="104"/>
      <c r="C480" s="104"/>
      <c r="D480" s="136"/>
      <c r="E480" s="136"/>
      <c r="F480" s="104"/>
      <c r="G480" s="104"/>
      <c r="H480" s="105"/>
      <c r="I480" s="106"/>
      <c r="J480" s="107"/>
      <c r="K480" s="106"/>
      <c r="L480" s="106"/>
      <c r="M480" s="108"/>
      <c r="N480" s="109"/>
      <c r="O480" s="110"/>
      <c r="P480" s="106"/>
      <c r="Q480" s="106"/>
      <c r="R480" s="106"/>
      <c r="S480" s="106"/>
      <c r="T480" s="106"/>
      <c r="U480" s="106"/>
      <c r="V480" s="107"/>
      <c r="W480" s="110"/>
      <c r="X480" s="106"/>
      <c r="Y480" s="106"/>
      <c r="Z480" s="106"/>
      <c r="AA480" s="106"/>
      <c r="AB480" s="106">
        <f>AB481+AB482</f>
        <v>98580</v>
      </c>
      <c r="AC480" s="106">
        <f>AB480</f>
        <v>98580</v>
      </c>
      <c r="AD480" s="223"/>
      <c r="AE480" s="223"/>
      <c r="AF480" s="223"/>
      <c r="AG480" s="223"/>
      <c r="AH480" s="111">
        <f>E480+I480+M480+Q480+U480+Y480+AC480+AG480</f>
        <v>98580</v>
      </c>
    </row>
    <row r="481" spans="1:34" s="126" customFormat="1" ht="97.5" customHeight="1" x14ac:dyDescent="0.2">
      <c r="A481" s="117" t="s">
        <v>973</v>
      </c>
      <c r="B481" s="118"/>
      <c r="C481" s="118"/>
      <c r="D481" s="116"/>
      <c r="E481" s="116"/>
      <c r="F481" s="118"/>
      <c r="G481" s="118"/>
      <c r="H481" s="116"/>
      <c r="I481" s="119"/>
      <c r="J481" s="120"/>
      <c r="K481" s="119"/>
      <c r="L481" s="121"/>
      <c r="M481" s="122"/>
      <c r="N481" s="123"/>
      <c r="O481" s="124"/>
      <c r="P481" s="119"/>
      <c r="Q481" s="119"/>
      <c r="R481" s="119"/>
      <c r="S481" s="119"/>
      <c r="T481" s="119"/>
      <c r="U481" s="119"/>
      <c r="V481" s="120"/>
      <c r="W481" s="124"/>
      <c r="X481" s="119"/>
      <c r="Y481" s="119"/>
      <c r="Z481" s="11">
        <v>44888</v>
      </c>
      <c r="AA481" s="119" t="s">
        <v>1061</v>
      </c>
      <c r="AB481" s="119">
        <v>95297.21</v>
      </c>
      <c r="AC481" s="224">
        <f>AB481</f>
        <v>95297.21</v>
      </c>
      <c r="AD481" s="224"/>
      <c r="AE481" s="224"/>
      <c r="AF481" s="224"/>
      <c r="AG481" s="224"/>
      <c r="AH481" s="125">
        <f>E481+I481+M481+Q481+U481+Y481+AC481+AG481</f>
        <v>95297.21</v>
      </c>
    </row>
    <row r="482" spans="1:34" ht="41.25" customHeight="1" x14ac:dyDescent="0.2">
      <c r="AB482" s="10">
        <v>3282.79</v>
      </c>
    </row>
    <row r="484" spans="1:34" s="112" customFormat="1" ht="102.75" customHeight="1" x14ac:dyDescent="0.2">
      <c r="A484" s="103" t="s">
        <v>501</v>
      </c>
      <c r="B484" s="104"/>
      <c r="C484" s="104"/>
      <c r="D484" s="136"/>
      <c r="E484" s="136"/>
      <c r="F484" s="104"/>
      <c r="G484" s="104"/>
      <c r="H484" s="105"/>
      <c r="I484" s="106"/>
      <c r="J484" s="107"/>
      <c r="K484" s="106"/>
      <c r="L484" s="106"/>
      <c r="M484" s="108"/>
      <c r="N484" s="109"/>
      <c r="O484" s="110"/>
      <c r="P484" s="106"/>
      <c r="Q484" s="106"/>
      <c r="R484" s="106"/>
      <c r="S484" s="106"/>
      <c r="T484" s="106"/>
      <c r="U484" s="106"/>
      <c r="V484" s="107"/>
      <c r="W484" s="110"/>
      <c r="X484" s="106"/>
      <c r="Y484" s="106"/>
      <c r="Z484" s="106"/>
      <c r="AA484" s="106"/>
      <c r="AB484" s="106"/>
      <c r="AC484" s="106"/>
      <c r="AD484" s="223"/>
      <c r="AE484" s="223"/>
      <c r="AF484" s="223">
        <f>AF485+AF489</f>
        <v>28770.73</v>
      </c>
      <c r="AG484" s="223">
        <f>AF484</f>
        <v>28770.73</v>
      </c>
      <c r="AH484" s="111">
        <f>AG484</f>
        <v>28770.73</v>
      </c>
    </row>
    <row r="485" spans="1:34" s="126" customFormat="1" ht="53.25" customHeight="1" x14ac:dyDescent="0.2">
      <c r="A485" s="117" t="s">
        <v>1117</v>
      </c>
      <c r="B485" s="118"/>
      <c r="C485" s="118"/>
      <c r="D485" s="116"/>
      <c r="E485" s="116"/>
      <c r="F485" s="118"/>
      <c r="G485" s="118"/>
      <c r="H485" s="116"/>
      <c r="I485" s="119"/>
      <c r="J485" s="120"/>
      <c r="K485" s="119"/>
      <c r="L485" s="121"/>
      <c r="M485" s="122"/>
      <c r="N485" s="123"/>
      <c r="O485" s="124"/>
      <c r="P485" s="119"/>
      <c r="Q485" s="119"/>
      <c r="R485" s="119"/>
      <c r="S485" s="119"/>
      <c r="T485" s="119"/>
      <c r="U485" s="119"/>
      <c r="V485" s="120"/>
      <c r="W485" s="124"/>
      <c r="X485" s="119"/>
      <c r="Y485" s="119"/>
      <c r="Z485" s="119"/>
      <c r="AA485" s="119"/>
      <c r="AB485" s="119"/>
      <c r="AC485" s="224"/>
      <c r="AD485" s="224"/>
      <c r="AE485" s="224"/>
      <c r="AF485" s="224">
        <f>SUM(AF486:AF488)</f>
        <v>28770.73</v>
      </c>
      <c r="AG485" s="224">
        <f>AF485</f>
        <v>28770.73</v>
      </c>
      <c r="AH485" s="125">
        <f>AG485</f>
        <v>28770.73</v>
      </c>
    </row>
    <row r="486" spans="1:34" ht="41.25" customHeight="1" x14ac:dyDescent="0.2">
      <c r="AD486" s="137">
        <v>45001</v>
      </c>
      <c r="AE486" s="10" t="s">
        <v>1119</v>
      </c>
      <c r="AF486" s="10">
        <v>28770.73</v>
      </c>
    </row>
    <row r="487" spans="1:34" ht="41.25" customHeight="1" x14ac:dyDescent="0.2">
      <c r="AD487" s="137"/>
    </row>
    <row r="488" spans="1:34" ht="41.25" customHeight="1" x14ac:dyDescent="0.2">
      <c r="AD488" s="137"/>
    </row>
    <row r="489" spans="1:34" s="126" customFormat="1" ht="53.25" customHeight="1" x14ac:dyDescent="0.2">
      <c r="A489" s="117" t="s">
        <v>1118</v>
      </c>
      <c r="B489" s="118"/>
      <c r="C489" s="118"/>
      <c r="D489" s="116"/>
      <c r="E489" s="116"/>
      <c r="F489" s="118"/>
      <c r="G489" s="118"/>
      <c r="H489" s="116"/>
      <c r="I489" s="119"/>
      <c r="J489" s="120"/>
      <c r="K489" s="119"/>
      <c r="L489" s="121"/>
      <c r="M489" s="122"/>
      <c r="N489" s="123"/>
      <c r="O489" s="124"/>
      <c r="P489" s="119"/>
      <c r="Q489" s="119"/>
      <c r="R489" s="119"/>
      <c r="S489" s="119"/>
      <c r="T489" s="119"/>
      <c r="U489" s="119"/>
      <c r="V489" s="120"/>
      <c r="W489" s="124"/>
      <c r="X489" s="119"/>
      <c r="Y489" s="119"/>
      <c r="Z489" s="119"/>
      <c r="AA489" s="119"/>
      <c r="AB489" s="119"/>
      <c r="AC489" s="224"/>
      <c r="AD489" s="224"/>
      <c r="AE489" s="224"/>
      <c r="AF489" s="224"/>
      <c r="AG489" s="224"/>
      <c r="AH489" s="125"/>
    </row>
    <row r="491" spans="1:34" s="112" customFormat="1" ht="53.25" customHeight="1" x14ac:dyDescent="0.2">
      <c r="A491" s="103" t="str">
        <f>'3η ΦΑΣΗ ΠΑΡΑΚΟΛ.'!B132</f>
        <v>ΕΝΕΡΓΕΙΑΚΗ ΑΝΑΒΑΘΜΙΣΗ ΤΟΥ ΓΥΜΝΑΣΙΟΥ ΛΕΥΚΟΠΗΓΗΣ</v>
      </c>
      <c r="B491" s="104"/>
      <c r="C491" s="104"/>
      <c r="D491" s="136"/>
      <c r="E491" s="136"/>
      <c r="F491" s="104"/>
      <c r="G491" s="104"/>
      <c r="H491" s="105"/>
      <c r="I491" s="106"/>
      <c r="J491" s="107"/>
      <c r="K491" s="106"/>
      <c r="L491" s="106"/>
      <c r="M491" s="108"/>
      <c r="N491" s="109"/>
      <c r="O491" s="110"/>
      <c r="P491" s="106"/>
      <c r="Q491" s="106"/>
      <c r="R491" s="106"/>
      <c r="S491" s="106"/>
      <c r="T491" s="106"/>
      <c r="U491" s="106"/>
      <c r="V491" s="107"/>
      <c r="W491" s="110"/>
      <c r="X491" s="106"/>
      <c r="Y491" s="106"/>
      <c r="Z491" s="106"/>
      <c r="AA491" s="106"/>
      <c r="AB491" s="106"/>
      <c r="AC491" s="223"/>
      <c r="AD491" s="223"/>
      <c r="AE491" s="223"/>
      <c r="AF491" s="223">
        <f>AF492+AF502</f>
        <v>97067.27</v>
      </c>
      <c r="AG491" s="223">
        <f>AF491</f>
        <v>97067.27</v>
      </c>
      <c r="AH491" s="111">
        <f>AG491</f>
        <v>97067.27</v>
      </c>
    </row>
    <row r="492" spans="1:34" s="126" customFormat="1" ht="53.25" customHeight="1" x14ac:dyDescent="0.2">
      <c r="A492" s="117" t="s">
        <v>793</v>
      </c>
      <c r="B492" s="118"/>
      <c r="C492" s="118"/>
      <c r="D492" s="116"/>
      <c r="E492" s="116"/>
      <c r="F492" s="118"/>
      <c r="G492" s="118"/>
      <c r="H492" s="116"/>
      <c r="I492" s="119"/>
      <c r="J492" s="120"/>
      <c r="K492" s="119"/>
      <c r="L492" s="121"/>
      <c r="M492" s="122"/>
      <c r="N492" s="123"/>
      <c r="O492" s="124"/>
      <c r="P492" s="119"/>
      <c r="Q492" s="119"/>
      <c r="R492" s="119"/>
      <c r="S492" s="119"/>
      <c r="T492" s="119"/>
      <c r="U492" s="119"/>
      <c r="V492" s="120"/>
      <c r="W492" s="124"/>
      <c r="X492" s="119"/>
      <c r="Y492" s="119"/>
      <c r="Z492" s="119"/>
      <c r="AA492" s="119"/>
      <c r="AB492" s="119"/>
      <c r="AC492" s="224"/>
      <c r="AD492" s="224"/>
      <c r="AE492" s="224"/>
      <c r="AF492" s="224">
        <f>SUM(AF493:AF501)</f>
        <v>97067.27</v>
      </c>
      <c r="AG492" s="224">
        <f>AF492</f>
        <v>97067.27</v>
      </c>
      <c r="AH492" s="125">
        <f>AG492</f>
        <v>97067.27</v>
      </c>
    </row>
    <row r="493" spans="1:34" ht="41.25" customHeight="1" x14ac:dyDescent="0.2">
      <c r="A493" s="295"/>
      <c r="AD493" s="137">
        <v>45020</v>
      </c>
      <c r="AE493" s="10" t="s">
        <v>1120</v>
      </c>
      <c r="AF493" s="10">
        <v>7734.26</v>
      </c>
    </row>
    <row r="494" spans="1:34" ht="41.25" customHeight="1" x14ac:dyDescent="0.2">
      <c r="A494" s="295"/>
      <c r="AD494" s="137">
        <v>45034</v>
      </c>
      <c r="AE494" s="10" t="s">
        <v>1121</v>
      </c>
      <c r="AF494" s="10">
        <v>10705.37</v>
      </c>
    </row>
    <row r="495" spans="1:34" ht="41.25" customHeight="1" x14ac:dyDescent="0.2">
      <c r="A495" s="295"/>
      <c r="AD495" s="137">
        <v>45057</v>
      </c>
      <c r="AE495" s="10" t="s">
        <v>1136</v>
      </c>
      <c r="AF495" s="10">
        <v>290.99</v>
      </c>
    </row>
    <row r="496" spans="1:34" ht="41.25" customHeight="1" x14ac:dyDescent="0.2">
      <c r="A496" s="295"/>
      <c r="AD496" s="137">
        <v>45092</v>
      </c>
      <c r="AE496" s="10" t="s">
        <v>1141</v>
      </c>
      <c r="AF496" s="10">
        <v>31369.84</v>
      </c>
    </row>
    <row r="497" spans="1:34" ht="41.25" customHeight="1" x14ac:dyDescent="0.2">
      <c r="A497" s="295"/>
      <c r="AA497" s="137"/>
      <c r="AD497" s="137">
        <v>45099</v>
      </c>
      <c r="AE497" s="10" t="s">
        <v>1142</v>
      </c>
      <c r="AF497" s="10">
        <v>44896.06</v>
      </c>
    </row>
    <row r="498" spans="1:34" ht="41.25" customHeight="1" x14ac:dyDescent="0.2">
      <c r="A498" s="298"/>
      <c r="AA498" s="137"/>
      <c r="AD498" s="137">
        <v>45120</v>
      </c>
      <c r="AE498" s="10" t="s">
        <v>1167</v>
      </c>
      <c r="AF498" s="10">
        <f>907.89+1162.86</f>
        <v>2070.75</v>
      </c>
    </row>
    <row r="499" spans="1:34" ht="41.25" customHeight="1" x14ac:dyDescent="0.2">
      <c r="A499" s="298"/>
      <c r="AA499" s="137"/>
      <c r="AD499" s="137"/>
    </row>
    <row r="500" spans="1:34" ht="41.25" customHeight="1" x14ac:dyDescent="0.2">
      <c r="A500" s="298"/>
      <c r="AA500" s="137"/>
      <c r="AD500" s="137"/>
    </row>
    <row r="501" spans="1:34" ht="41.25" customHeight="1" x14ac:dyDescent="0.2">
      <c r="A501" s="295"/>
    </row>
    <row r="502" spans="1:34" s="126" customFormat="1" ht="53.25" customHeight="1" x14ac:dyDescent="0.2">
      <c r="A502" s="117" t="s">
        <v>794</v>
      </c>
      <c r="B502" s="118"/>
      <c r="C502" s="118"/>
      <c r="D502" s="116"/>
      <c r="E502" s="116"/>
      <c r="F502" s="118"/>
      <c r="G502" s="118"/>
      <c r="H502" s="116"/>
      <c r="I502" s="119"/>
      <c r="J502" s="120"/>
      <c r="K502" s="119"/>
      <c r="L502" s="121"/>
      <c r="M502" s="122"/>
      <c r="N502" s="123"/>
      <c r="O502" s="124"/>
      <c r="P502" s="119"/>
      <c r="Q502" s="119"/>
      <c r="R502" s="119"/>
      <c r="S502" s="119"/>
      <c r="T502" s="119"/>
      <c r="U502" s="119"/>
      <c r="V502" s="120"/>
      <c r="W502" s="124"/>
      <c r="X502" s="119"/>
      <c r="Y502" s="119"/>
      <c r="Z502" s="119"/>
      <c r="AA502" s="119"/>
      <c r="AB502" s="119"/>
      <c r="AC502" s="224"/>
      <c r="AD502" s="224"/>
      <c r="AE502" s="224"/>
      <c r="AF502" s="224">
        <f>AF503</f>
        <v>0</v>
      </c>
      <c r="AG502" s="224">
        <f>AF502</f>
        <v>0</v>
      </c>
      <c r="AH502" s="125">
        <f>AG502</f>
        <v>0</v>
      </c>
    </row>
    <row r="504" spans="1:34" s="112" customFormat="1" ht="53.25" customHeight="1" x14ac:dyDescent="0.2">
      <c r="A504" s="103" t="str">
        <f>'3η ΦΑΣΗ ΠΑΡΑΚΟΛ.'!B138</f>
        <v>ΕΝΕΡΓΕΙΑΚΗ ΑΝΑΒΑΘΜΙΣΗ ΤΟΥ 11ου ΝΗΠΙΑΓΩΓΕΙΟΥ ΚΟΖΑΝΗΣ</v>
      </c>
      <c r="B504" s="104"/>
      <c r="C504" s="104"/>
      <c r="D504" s="136"/>
      <c r="E504" s="136"/>
      <c r="F504" s="104"/>
      <c r="G504" s="104"/>
      <c r="H504" s="105"/>
      <c r="I504" s="106"/>
      <c r="J504" s="107"/>
      <c r="K504" s="106"/>
      <c r="L504" s="106"/>
      <c r="M504" s="108"/>
      <c r="N504" s="109"/>
      <c r="O504" s="110"/>
      <c r="P504" s="106"/>
      <c r="Q504" s="106"/>
      <c r="R504" s="106"/>
      <c r="S504" s="106"/>
      <c r="T504" s="106"/>
      <c r="U504" s="106"/>
      <c r="V504" s="107"/>
      <c r="W504" s="110"/>
      <c r="X504" s="106"/>
      <c r="Y504" s="106"/>
      <c r="Z504" s="106"/>
      <c r="AA504" s="106"/>
      <c r="AB504" s="106"/>
      <c r="AC504" s="223"/>
      <c r="AD504" s="223"/>
      <c r="AE504" s="223"/>
      <c r="AF504" s="223">
        <f>AF505+AF510</f>
        <v>31936.84</v>
      </c>
      <c r="AG504" s="223">
        <f>AF504</f>
        <v>31936.84</v>
      </c>
      <c r="AH504" s="111">
        <f>AG504</f>
        <v>31936.84</v>
      </c>
    </row>
    <row r="505" spans="1:34" s="126" customFormat="1" ht="53.25" customHeight="1" x14ac:dyDescent="0.2">
      <c r="A505" s="117" t="s">
        <v>797</v>
      </c>
      <c r="B505" s="118"/>
      <c r="C505" s="118"/>
      <c r="D505" s="116"/>
      <c r="E505" s="116"/>
      <c r="F505" s="118"/>
      <c r="G505" s="118"/>
      <c r="H505" s="116"/>
      <c r="I505" s="119"/>
      <c r="J505" s="120"/>
      <c r="K505" s="119"/>
      <c r="L505" s="121"/>
      <c r="M505" s="122"/>
      <c r="N505" s="123"/>
      <c r="O505" s="124"/>
      <c r="P505" s="119"/>
      <c r="Q505" s="119"/>
      <c r="R505" s="119"/>
      <c r="S505" s="119"/>
      <c r="T505" s="119"/>
      <c r="U505" s="119"/>
      <c r="V505" s="120"/>
      <c r="W505" s="124"/>
      <c r="X505" s="119"/>
      <c r="Y505" s="119"/>
      <c r="Z505" s="119"/>
      <c r="AA505" s="119"/>
      <c r="AB505" s="119"/>
      <c r="AC505" s="224"/>
      <c r="AD505" s="224"/>
      <c r="AE505" s="224"/>
      <c r="AF505" s="224">
        <f>AF506+AF507+AF508+AF509</f>
        <v>31936.84</v>
      </c>
      <c r="AG505" s="224">
        <f>AF505</f>
        <v>31936.84</v>
      </c>
      <c r="AH505" s="125">
        <f>AG505</f>
        <v>31936.84</v>
      </c>
    </row>
    <row r="506" spans="1:34" ht="41.25" customHeight="1" x14ac:dyDescent="0.2">
      <c r="AD506" s="137">
        <v>45064</v>
      </c>
      <c r="AE506" s="10" t="s">
        <v>1128</v>
      </c>
      <c r="AF506" s="10">
        <v>31138.28</v>
      </c>
    </row>
    <row r="507" spans="1:34" ht="41.25" customHeight="1" x14ac:dyDescent="0.2">
      <c r="AD507" s="137">
        <v>45096</v>
      </c>
      <c r="AE507" s="10" t="s">
        <v>1139</v>
      </c>
      <c r="AF507" s="10">
        <v>798.56</v>
      </c>
    </row>
    <row r="510" spans="1:34" s="126" customFormat="1" ht="53.25" customHeight="1" x14ac:dyDescent="0.2">
      <c r="A510" s="117" t="str">
        <f>'3η ΦΑΣΗ ΠΑΡΑΚΟΛ.'!B140</f>
        <v>ΕΚΔΟΣΗ ΠΙΣΤΟΠΟΙΗΤΙΚΟΥ ΕΝΕΡΓΕΙΑΚΗΣ ΕΠΙΘΕΩΡΗΣΗΣ ΜΕΤΑ ΤΗΝ ΟΛΟΚΛΗΡΩΣΗ ΤΗΣ
ΕΝΕΡΓΕΙΑΚΗΣ ΑΝΑΒΑΘΜΙΣΗΣ ΤΟΥ 11ου ΝΗΠΙΑΓΩΓΕΙΟΥ ΚΟΖΑΝΗΣ</v>
      </c>
      <c r="B510" s="118"/>
      <c r="C510" s="118"/>
      <c r="D510" s="116"/>
      <c r="E510" s="116"/>
      <c r="F510" s="118"/>
      <c r="G510" s="118"/>
      <c r="H510" s="116"/>
      <c r="I510" s="119"/>
      <c r="J510" s="120"/>
      <c r="K510" s="119"/>
      <c r="L510" s="121"/>
      <c r="M510" s="122"/>
      <c r="N510" s="123"/>
      <c r="O510" s="124"/>
      <c r="P510" s="119"/>
      <c r="Q510" s="119"/>
      <c r="R510" s="119"/>
      <c r="S510" s="119"/>
      <c r="T510" s="119"/>
      <c r="U510" s="119"/>
      <c r="V510" s="120"/>
      <c r="W510" s="124"/>
      <c r="X510" s="119"/>
      <c r="Y510" s="119"/>
      <c r="Z510" s="119"/>
      <c r="AA510" s="119"/>
      <c r="AB510" s="119"/>
      <c r="AC510" s="224"/>
      <c r="AD510" s="224"/>
      <c r="AE510" s="224"/>
      <c r="AF510" s="224"/>
      <c r="AG510" s="224"/>
      <c r="AH510" s="125"/>
    </row>
    <row r="513" spans="1:34" s="112" customFormat="1" ht="53.25" customHeight="1" x14ac:dyDescent="0.2">
      <c r="A513" s="103" t="str">
        <f>'3η ΦΑΣΗ ΠΑΡΑΚΟΛ.'!B152</f>
        <v>ΠΡΟΜΗΘΕΙΑ ΕΞΟΠΛΙΣΜΟΥ ΓΙΑ ΤΗΝ ΑΝΑΒΑΘΜΙΣΗ ΤΗΣ ΛΕΙΤΟΥΡΓΙΑΣ ΤΟΥ ΔΗΠΕΘΕ ΚΟΖΑΝΗΣ</v>
      </c>
      <c r="B513" s="104"/>
      <c r="C513" s="104"/>
      <c r="D513" s="136"/>
      <c r="E513" s="136"/>
      <c r="F513" s="104"/>
      <c r="G513" s="104"/>
      <c r="H513" s="105"/>
      <c r="I513" s="106"/>
      <c r="J513" s="107"/>
      <c r="K513" s="106"/>
      <c r="L513" s="106"/>
      <c r="M513" s="108"/>
      <c r="N513" s="109"/>
      <c r="O513" s="110"/>
      <c r="P513" s="106"/>
      <c r="Q513" s="106"/>
      <c r="R513" s="106"/>
      <c r="S513" s="106"/>
      <c r="T513" s="106"/>
      <c r="U513" s="106"/>
      <c r="V513" s="107"/>
      <c r="W513" s="110"/>
      <c r="X513" s="106"/>
      <c r="Y513" s="106"/>
      <c r="Z513" s="106"/>
      <c r="AA513" s="106"/>
      <c r="AB513" s="106"/>
      <c r="AC513" s="223"/>
      <c r="AD513" s="223"/>
      <c r="AE513" s="223"/>
      <c r="AF513" s="223">
        <f>AF514+AF517+AF520</f>
        <v>34500</v>
      </c>
      <c r="AG513" s="223">
        <f>AF513</f>
        <v>34500</v>
      </c>
      <c r="AH513" s="111">
        <f>AG513</f>
        <v>34500</v>
      </c>
    </row>
    <row r="514" spans="1:34" s="126" customFormat="1" ht="53.25" customHeight="1" x14ac:dyDescent="0.2">
      <c r="A514" s="117" t="str">
        <f>'3η ΦΑΣΗ ΠΑΡΑΚΟΛ.'!B153</f>
        <v xml:space="preserve">ΑΝΑΒΑΘΜΙΣΗ ΗΧΗΤΙΚΟΥ / ΦΩΤΙΣΤΙΚΟΥ / ΣΚΗΝΟΓΡΑΦΙΚΟΥ ΕΞΟΠΛΙΣΜΟΥ ΔΗ.ΠΕ.ΘΕ.
ΚΟΖΑΝΗΣ
</v>
      </c>
      <c r="B514" s="118"/>
      <c r="C514" s="118"/>
      <c r="D514" s="116"/>
      <c r="E514" s="116"/>
      <c r="F514" s="118"/>
      <c r="G514" s="118"/>
      <c r="H514" s="116"/>
      <c r="I514" s="119"/>
      <c r="J514" s="120"/>
      <c r="K514" s="119"/>
      <c r="L514" s="121"/>
      <c r="M514" s="122"/>
      <c r="N514" s="123"/>
      <c r="O514" s="124"/>
      <c r="P514" s="119"/>
      <c r="Q514" s="119"/>
      <c r="R514" s="119"/>
      <c r="S514" s="119"/>
      <c r="T514" s="119"/>
      <c r="U514" s="119"/>
      <c r="V514" s="120"/>
      <c r="W514" s="124"/>
      <c r="X514" s="119"/>
      <c r="Y514" s="119"/>
      <c r="Z514" s="119"/>
      <c r="AA514" s="119"/>
      <c r="AB514" s="119"/>
      <c r="AC514" s="224"/>
      <c r="AD514" s="224"/>
      <c r="AE514" s="224"/>
      <c r="AF514" s="224">
        <f>AF515+AF516</f>
        <v>0</v>
      </c>
      <c r="AG514" s="224">
        <f>AF514</f>
        <v>0</v>
      </c>
      <c r="AH514" s="125">
        <f>AG514</f>
        <v>0</v>
      </c>
    </row>
    <row r="517" spans="1:34" s="126" customFormat="1" ht="53.25" customHeight="1" x14ac:dyDescent="0.2">
      <c r="A517" s="117" t="str">
        <f>'3η ΦΑΣΗ ΠΑΡΑΚΟΛ.'!B154</f>
        <v xml:space="preserve">ΠΡΟΜΗΘΕΙΑ ΟΧΗΜΑΤΩΝ ΓΙΑ ΜΕΤΑΦΟΡΑ ΗΧΗΤΙΚΟΥ/ΦΩΤΙΣΤΙΚΟΥ/ΣΚΗΝΟΓΡΑΦΙΚΟΥ
ΕΞΟΠΛΙΣΜΟΥ ΔΗ.ΠΕ.ΘΕ. ΚΟΖΑΝΗΣ
</v>
      </c>
      <c r="B517" s="118"/>
      <c r="C517" s="118"/>
      <c r="D517" s="116"/>
      <c r="E517" s="116"/>
      <c r="F517" s="118"/>
      <c r="G517" s="118"/>
      <c r="H517" s="116"/>
      <c r="I517" s="119"/>
      <c r="J517" s="120"/>
      <c r="K517" s="119"/>
      <c r="L517" s="121"/>
      <c r="M517" s="122"/>
      <c r="N517" s="123"/>
      <c r="O517" s="124"/>
      <c r="P517" s="119"/>
      <c r="Q517" s="119"/>
      <c r="R517" s="119"/>
      <c r="S517" s="119"/>
      <c r="T517" s="119"/>
      <c r="U517" s="119"/>
      <c r="V517" s="120"/>
      <c r="W517" s="124"/>
      <c r="X517" s="119"/>
      <c r="Y517" s="119"/>
      <c r="Z517" s="119"/>
      <c r="AA517" s="119"/>
      <c r="AB517" s="119"/>
      <c r="AC517" s="224"/>
      <c r="AD517" s="224"/>
      <c r="AE517" s="224"/>
      <c r="AF517" s="224">
        <f>AF518+AF519</f>
        <v>0</v>
      </c>
      <c r="AG517" s="224">
        <f>AF517</f>
        <v>0</v>
      </c>
      <c r="AH517" s="125">
        <f>AG517</f>
        <v>0</v>
      </c>
    </row>
    <row r="520" spans="1:34" s="126" customFormat="1" ht="53.25" customHeight="1" x14ac:dyDescent="0.2">
      <c r="A520" s="117" t="s">
        <v>1137</v>
      </c>
      <c r="B520" s="118"/>
      <c r="C520" s="118"/>
      <c r="D520" s="116"/>
      <c r="E520" s="116"/>
      <c r="F520" s="118"/>
      <c r="G520" s="118"/>
      <c r="H520" s="116"/>
      <c r="I520" s="119"/>
      <c r="J520" s="120"/>
      <c r="K520" s="119"/>
      <c r="L520" s="121"/>
      <c r="M520" s="122"/>
      <c r="N520" s="123"/>
      <c r="O520" s="124"/>
      <c r="P520" s="119"/>
      <c r="Q520" s="119"/>
      <c r="R520" s="119"/>
      <c r="S520" s="119"/>
      <c r="T520" s="119"/>
      <c r="U520" s="119"/>
      <c r="V520" s="120"/>
      <c r="W520" s="124"/>
      <c r="X520" s="119"/>
      <c r="Y520" s="119"/>
      <c r="Z520" s="119"/>
      <c r="AA520" s="119"/>
      <c r="AB520" s="119"/>
      <c r="AC520" s="224"/>
      <c r="AD520" s="224"/>
      <c r="AE520" s="224"/>
      <c r="AF520" s="224">
        <f>AF521+AF522</f>
        <v>34500</v>
      </c>
      <c r="AG520" s="224">
        <f>AF520</f>
        <v>34500</v>
      </c>
      <c r="AH520" s="125">
        <f>AG520</f>
        <v>34500</v>
      </c>
    </row>
    <row r="521" spans="1:34" ht="41.25" customHeight="1" x14ac:dyDescent="0.2">
      <c r="AD521" s="137">
        <v>45070</v>
      </c>
      <c r="AE521" s="10" t="s">
        <v>1138</v>
      </c>
      <c r="AF521" s="10">
        <v>33359.43</v>
      </c>
    </row>
    <row r="522" spans="1:34" ht="41.25" customHeight="1" x14ac:dyDescent="0.2">
      <c r="AF522" s="10">
        <v>1140.57</v>
      </c>
    </row>
    <row r="523" spans="1:34" s="112" customFormat="1" ht="53.25" customHeight="1" x14ac:dyDescent="0.2">
      <c r="A523" s="103" t="s">
        <v>510</v>
      </c>
      <c r="B523" s="104"/>
      <c r="C523" s="104"/>
      <c r="D523" s="136"/>
      <c r="E523" s="136"/>
      <c r="F523" s="104"/>
      <c r="G523" s="104"/>
      <c r="H523" s="105"/>
      <c r="I523" s="106"/>
      <c r="J523" s="107"/>
      <c r="K523" s="106"/>
      <c r="L523" s="106"/>
      <c r="M523" s="108"/>
      <c r="N523" s="109"/>
      <c r="O523" s="110"/>
      <c r="P523" s="106"/>
      <c r="Q523" s="106"/>
      <c r="R523" s="106"/>
      <c r="S523" s="106"/>
      <c r="T523" s="106"/>
      <c r="U523" s="106"/>
      <c r="V523" s="107"/>
      <c r="W523" s="110"/>
      <c r="X523" s="106"/>
      <c r="Y523" s="106"/>
      <c r="Z523" s="106"/>
      <c r="AA523" s="106"/>
      <c r="AB523" s="106"/>
      <c r="AC523" s="223"/>
      <c r="AD523" s="223"/>
      <c r="AE523" s="223"/>
      <c r="AF523" s="223">
        <f>AF524+AF530</f>
        <v>196300.39</v>
      </c>
      <c r="AG523" s="223">
        <f>AF523</f>
        <v>196300.39</v>
      </c>
      <c r="AH523" s="111">
        <f>E523+I523+M523+Q523+U523+Y523+AC523+AG523</f>
        <v>196300.39</v>
      </c>
    </row>
    <row r="524" spans="1:34" s="126" customFormat="1" ht="53.25" customHeight="1" x14ac:dyDescent="0.2">
      <c r="A524" s="117" t="s">
        <v>510</v>
      </c>
      <c r="B524" s="118"/>
      <c r="C524" s="118"/>
      <c r="D524" s="116"/>
      <c r="E524" s="116"/>
      <c r="F524" s="118"/>
      <c r="G524" s="118"/>
      <c r="H524" s="116"/>
      <c r="I524" s="119"/>
      <c r="J524" s="120"/>
      <c r="K524" s="119"/>
      <c r="L524" s="121"/>
      <c r="M524" s="122"/>
      <c r="N524" s="123"/>
      <c r="O524" s="124"/>
      <c r="P524" s="119"/>
      <c r="Q524" s="119"/>
      <c r="R524" s="119"/>
      <c r="S524" s="119"/>
      <c r="T524" s="119"/>
      <c r="U524" s="119"/>
      <c r="V524" s="120"/>
      <c r="W524" s="124"/>
      <c r="X524" s="119"/>
      <c r="Y524" s="119"/>
      <c r="Z524" s="119"/>
      <c r="AA524" s="119"/>
      <c r="AB524" s="119"/>
      <c r="AC524" s="224"/>
      <c r="AD524" s="224"/>
      <c r="AE524" s="224"/>
      <c r="AF524" s="224">
        <f>AF525+AF526</f>
        <v>196300.39</v>
      </c>
      <c r="AG524" s="224">
        <f>AF524</f>
        <v>196300.39</v>
      </c>
      <c r="AH524" s="125">
        <f>AG524</f>
        <v>196300.39</v>
      </c>
    </row>
    <row r="525" spans="1:34" ht="41.25" customHeight="1" x14ac:dyDescent="0.2">
      <c r="AD525" s="137">
        <v>45083</v>
      </c>
      <c r="AE525" s="10" t="s">
        <v>1140</v>
      </c>
      <c r="AF525" s="10">
        <v>80456.62</v>
      </c>
    </row>
    <row r="526" spans="1:34" ht="41.25" customHeight="1" x14ac:dyDescent="0.2">
      <c r="AD526" s="137">
        <v>45107</v>
      </c>
      <c r="AE526" s="10" t="s">
        <v>1168</v>
      </c>
      <c r="AF526" s="10">
        <v>115843.77</v>
      </c>
    </row>
    <row r="527" spans="1:34" ht="41.25" customHeight="1" x14ac:dyDescent="0.2">
      <c r="AD527" s="137">
        <v>45120</v>
      </c>
      <c r="AE527" s="10" t="s">
        <v>1167</v>
      </c>
      <c r="AF527" s="10">
        <v>3000.48</v>
      </c>
    </row>
    <row r="528" spans="1:34" ht="41.25" customHeight="1" x14ac:dyDescent="0.2">
      <c r="AD528" s="137">
        <v>45120</v>
      </c>
      <c r="AE528" s="10" t="s">
        <v>1167</v>
      </c>
      <c r="AF528" s="10">
        <v>2063.33</v>
      </c>
    </row>
    <row r="530" spans="1:34" s="126" customFormat="1" ht="53.25" customHeight="1" x14ac:dyDescent="0.2">
      <c r="A530" s="117" t="s">
        <v>804</v>
      </c>
      <c r="B530" s="118"/>
      <c r="C530" s="118"/>
      <c r="D530" s="116"/>
      <c r="E530" s="116"/>
      <c r="F530" s="118"/>
      <c r="G530" s="118"/>
      <c r="H530" s="116"/>
      <c r="I530" s="119"/>
      <c r="J530" s="120"/>
      <c r="K530" s="119"/>
      <c r="L530" s="121"/>
      <c r="M530" s="122"/>
      <c r="N530" s="123"/>
      <c r="O530" s="124"/>
      <c r="P530" s="119"/>
      <c r="Q530" s="119"/>
      <c r="R530" s="119"/>
      <c r="S530" s="119"/>
      <c r="T530" s="119"/>
      <c r="U530" s="119"/>
      <c r="V530" s="120"/>
      <c r="W530" s="124"/>
      <c r="X530" s="119"/>
      <c r="Y530" s="119"/>
      <c r="Z530" s="119"/>
      <c r="AA530" s="119"/>
      <c r="AB530" s="119"/>
      <c r="AC530" s="224"/>
      <c r="AD530" s="224"/>
      <c r="AE530" s="224"/>
      <c r="AF530" s="224"/>
      <c r="AG530" s="224"/>
      <c r="AH530" s="125"/>
    </row>
    <row r="538" spans="1:34" s="112" customFormat="1" ht="53.25" customHeight="1" x14ac:dyDescent="0.2">
      <c r="A538" s="103" t="str">
        <f>'3η ΦΑΣΗ ΠΑΡΑΚΟΛ.'!B115</f>
        <v xml:space="preserve">ΠΡΟΜΗΘΕΙΑ ΕΞΟΠΛΙΣΜΟΥ ΑΝΤΙΜΕΤΩΠΙΣΗΣ ΦΥΣΙΚΩΝ ΦΑΙΝΟΜΕΝΩΝ
</v>
      </c>
      <c r="B538" s="104"/>
      <c r="C538" s="104"/>
      <c r="D538" s="136"/>
      <c r="E538" s="136"/>
      <c r="F538" s="104"/>
      <c r="G538" s="104"/>
      <c r="H538" s="105"/>
      <c r="I538" s="106"/>
      <c r="J538" s="107"/>
      <c r="K538" s="106"/>
      <c r="L538" s="106"/>
      <c r="M538" s="108"/>
      <c r="N538" s="109"/>
      <c r="O538" s="110"/>
      <c r="P538" s="106"/>
      <c r="Q538" s="106"/>
      <c r="R538" s="106"/>
      <c r="S538" s="106"/>
      <c r="T538" s="106"/>
      <c r="U538" s="106"/>
      <c r="V538" s="107"/>
      <c r="W538" s="110"/>
      <c r="X538" s="106"/>
      <c r="Y538" s="106"/>
      <c r="Z538" s="106"/>
      <c r="AA538" s="106"/>
      <c r="AB538" s="106"/>
      <c r="AC538" s="223"/>
      <c r="AD538" s="223"/>
      <c r="AE538" s="223"/>
      <c r="AF538" s="223">
        <f>AF539+AF543</f>
        <v>946119.68000000005</v>
      </c>
      <c r="AG538" s="299">
        <f>AF538</f>
        <v>946119.68000000005</v>
      </c>
      <c r="AH538" s="111">
        <f>AG538</f>
        <v>946119.68000000005</v>
      </c>
    </row>
    <row r="539" spans="1:34" s="126" customFormat="1" ht="53.25" customHeight="1" x14ac:dyDescent="0.2">
      <c r="A539" s="117" t="s">
        <v>1143</v>
      </c>
      <c r="B539" s="118"/>
      <c r="C539" s="118"/>
      <c r="D539" s="116"/>
      <c r="E539" s="116"/>
      <c r="F539" s="118"/>
      <c r="G539" s="118"/>
      <c r="H539" s="116"/>
      <c r="I539" s="119"/>
      <c r="J539" s="120"/>
      <c r="K539" s="119"/>
      <c r="L539" s="121"/>
      <c r="M539" s="122"/>
      <c r="N539" s="123"/>
      <c r="O539" s="124"/>
      <c r="P539" s="119"/>
      <c r="Q539" s="119"/>
      <c r="R539" s="119"/>
      <c r="S539" s="119"/>
      <c r="T539" s="119"/>
      <c r="U539" s="119"/>
      <c r="V539" s="120"/>
      <c r="W539" s="124"/>
      <c r="X539" s="119"/>
      <c r="Y539" s="119"/>
      <c r="Z539" s="119"/>
      <c r="AA539" s="119"/>
      <c r="AB539" s="119"/>
      <c r="AC539" s="224"/>
      <c r="AD539" s="224"/>
      <c r="AE539" s="224"/>
      <c r="AF539" s="224">
        <f>AF540+AF541+AF542</f>
        <v>698367.68</v>
      </c>
      <c r="AG539" s="166">
        <f>AF539</f>
        <v>698367.68</v>
      </c>
      <c r="AH539" s="125">
        <f>AG539</f>
        <v>698367.68</v>
      </c>
    </row>
    <row r="540" spans="1:34" ht="41.25" customHeight="1" x14ac:dyDescent="0.2">
      <c r="AD540" s="137">
        <v>45166</v>
      </c>
      <c r="AE540" s="10" t="s">
        <v>1180</v>
      </c>
      <c r="AF540" s="10">
        <v>675270.02</v>
      </c>
    </row>
    <row r="541" spans="1:34" ht="41.25" customHeight="1" x14ac:dyDescent="0.2">
      <c r="AF541" s="10">
        <v>23097.66</v>
      </c>
    </row>
    <row r="543" spans="1:34" s="126" customFormat="1" ht="53.25" customHeight="1" x14ac:dyDescent="0.2">
      <c r="A543" s="117" t="s">
        <v>1144</v>
      </c>
      <c r="B543" s="118"/>
      <c r="C543" s="118"/>
      <c r="D543" s="116"/>
      <c r="E543" s="116"/>
      <c r="F543" s="118"/>
      <c r="G543" s="118"/>
      <c r="H543" s="116"/>
      <c r="I543" s="119"/>
      <c r="J543" s="120"/>
      <c r="K543" s="119"/>
      <c r="L543" s="121"/>
      <c r="M543" s="122"/>
      <c r="N543" s="123"/>
      <c r="O543" s="124"/>
      <c r="P543" s="119"/>
      <c r="Q543" s="119"/>
      <c r="R543" s="119"/>
      <c r="S543" s="119"/>
      <c r="T543" s="119"/>
      <c r="U543" s="119"/>
      <c r="V543" s="120"/>
      <c r="W543" s="124"/>
      <c r="X543" s="119"/>
      <c r="Y543" s="119"/>
      <c r="Z543" s="119"/>
      <c r="AA543" s="119"/>
      <c r="AB543" s="119"/>
      <c r="AC543" s="224"/>
      <c r="AD543" s="224"/>
      <c r="AE543" s="224"/>
      <c r="AF543" s="224">
        <f>AF544+AF545</f>
        <v>247752</v>
      </c>
      <c r="AG543" s="224">
        <f>AF543</f>
        <v>247752</v>
      </c>
      <c r="AH543" s="125">
        <f>AG543</f>
        <v>247752</v>
      </c>
    </row>
    <row r="544" spans="1:34" ht="41.25" customHeight="1" x14ac:dyDescent="0.2">
      <c r="AD544" s="137">
        <v>45100</v>
      </c>
      <c r="AE544" s="10" t="s">
        <v>1145</v>
      </c>
      <c r="AF544" s="10">
        <v>239501.67</v>
      </c>
    </row>
    <row r="545" spans="1:34" ht="41.25" customHeight="1" x14ac:dyDescent="0.2">
      <c r="AD545" s="137">
        <v>45120</v>
      </c>
      <c r="AE545" s="10" t="s">
        <v>1167</v>
      </c>
      <c r="AF545" s="10">
        <v>8250.33</v>
      </c>
    </row>
    <row r="548" spans="1:34" s="112" customFormat="1" ht="53.25" customHeight="1" x14ac:dyDescent="0.2">
      <c r="A548" s="103" t="str">
        <f>'3η ΦΑΣΗ ΠΑΡΑΚΟΛ.'!B135</f>
        <v>Ενεργειακή Αναβάθμιση του Δημοτικού Σχολείου Αιανής</v>
      </c>
      <c r="B548" s="104"/>
      <c r="C548" s="104"/>
      <c r="D548" s="136"/>
      <c r="E548" s="136"/>
      <c r="F548" s="104"/>
      <c r="G548" s="104"/>
      <c r="H548" s="105"/>
      <c r="I548" s="106"/>
      <c r="J548" s="107"/>
      <c r="K548" s="106"/>
      <c r="L548" s="106"/>
      <c r="M548" s="108"/>
      <c r="N548" s="109"/>
      <c r="O548" s="110"/>
      <c r="P548" s="106"/>
      <c r="Q548" s="106"/>
      <c r="R548" s="106"/>
      <c r="S548" s="106"/>
      <c r="T548" s="106"/>
      <c r="U548" s="106"/>
      <c r="V548" s="107"/>
      <c r="W548" s="110"/>
      <c r="X548" s="106"/>
      <c r="Y548" s="106"/>
      <c r="Z548" s="106"/>
      <c r="AA548" s="106"/>
      <c r="AB548" s="106"/>
      <c r="AC548" s="223"/>
      <c r="AD548" s="223"/>
      <c r="AE548" s="223"/>
      <c r="AF548" s="223">
        <f>AF549+AF553</f>
        <v>117859.64</v>
      </c>
      <c r="AG548" s="223">
        <f>AF548</f>
        <v>117859.64</v>
      </c>
      <c r="AH548" s="111">
        <f>AG548</f>
        <v>117859.64</v>
      </c>
    </row>
    <row r="549" spans="1:34" s="126" customFormat="1" ht="53.25" customHeight="1" x14ac:dyDescent="0.2">
      <c r="A549" s="117" t="str">
        <f>'3η ΦΑΣΗ ΠΑΡΑΚΟΛ.'!B136</f>
        <v>Ενεργειακή Αναβάθμιση Δημοτικού Σχολείου Αιανής</v>
      </c>
      <c r="B549" s="118"/>
      <c r="C549" s="118"/>
      <c r="D549" s="116"/>
      <c r="E549" s="116"/>
      <c r="F549" s="118"/>
      <c r="G549" s="118"/>
      <c r="H549" s="116"/>
      <c r="I549" s="119"/>
      <c r="J549" s="120"/>
      <c r="K549" s="119"/>
      <c r="L549" s="121"/>
      <c r="M549" s="122"/>
      <c r="N549" s="123"/>
      <c r="O549" s="124"/>
      <c r="P549" s="119"/>
      <c r="Q549" s="119"/>
      <c r="R549" s="119"/>
      <c r="S549" s="119"/>
      <c r="T549" s="119"/>
      <c r="U549" s="119"/>
      <c r="V549" s="120"/>
      <c r="W549" s="124"/>
      <c r="X549" s="119"/>
      <c r="Y549" s="119"/>
      <c r="Z549" s="119"/>
      <c r="AA549" s="119"/>
      <c r="AB549" s="119"/>
      <c r="AC549" s="224"/>
      <c r="AD549" s="224"/>
      <c r="AE549" s="224"/>
      <c r="AF549" s="224">
        <f>AF550+AF551+AF552</f>
        <v>117859.64</v>
      </c>
      <c r="AG549" s="224">
        <f>AF549</f>
        <v>117859.64</v>
      </c>
      <c r="AH549" s="125">
        <f>AG549</f>
        <v>117859.64</v>
      </c>
    </row>
    <row r="550" spans="1:34" ht="41.25" customHeight="1" x14ac:dyDescent="0.2">
      <c r="AD550" s="137">
        <v>45127</v>
      </c>
      <c r="AE550" s="10" t="s">
        <v>1170</v>
      </c>
      <c r="AF550" s="10">
        <v>13645.65</v>
      </c>
    </row>
    <row r="551" spans="1:34" ht="41.25" customHeight="1" x14ac:dyDescent="0.2">
      <c r="AD551" s="10">
        <v>45173</v>
      </c>
      <c r="AE551" s="10" t="s">
        <v>1190</v>
      </c>
      <c r="AF551" s="10">
        <v>104213.99</v>
      </c>
    </row>
    <row r="553" spans="1:34" s="126" customFormat="1" ht="53.25" customHeight="1" x14ac:dyDescent="0.2">
      <c r="A553" s="117" t="str">
        <f>'3η ΦΑΣΗ ΠΑΡΑΚΟΛ.'!B137</f>
        <v>ΕΚΔΟΣΗ ΠΙΣΤΟΠΟΙΗΤΙΚΟΥ ΕΝΕΡΓΕΙΑΚΗΣ ΕΠΙΘΕΩΡΗΣΗΣ ΜΕΤΑ ΤΗΝ ΟΛΟΚΛΗΡΩΣΗ ΤΗΣ
ΕΝΕΡΓΕΙΑΚΗΣ ΑΝΑΒΑΘΜΙΣΗΣ ΤΟΥ ΔΗΜΟΤΙΚΟΥ ΣΧΟΛΕΙΟΥ ΑΙΑΝΗΣ</v>
      </c>
      <c r="B553" s="118"/>
      <c r="C553" s="118"/>
      <c r="D553" s="116"/>
      <c r="E553" s="116"/>
      <c r="F553" s="118"/>
      <c r="G553" s="118"/>
      <c r="H553" s="116"/>
      <c r="I553" s="119"/>
      <c r="J553" s="120"/>
      <c r="K553" s="119"/>
      <c r="L553" s="121"/>
      <c r="M553" s="122"/>
      <c r="N553" s="123"/>
      <c r="O553" s="124"/>
      <c r="P553" s="119"/>
      <c r="Q553" s="119"/>
      <c r="R553" s="119"/>
      <c r="S553" s="119"/>
      <c r="T553" s="119"/>
      <c r="U553" s="119"/>
      <c r="V553" s="120"/>
      <c r="W553" s="124"/>
      <c r="X553" s="119"/>
      <c r="Y553" s="119"/>
      <c r="Z553" s="119"/>
      <c r="AA553" s="119"/>
      <c r="AB553" s="119"/>
      <c r="AC553" s="224"/>
      <c r="AD553" s="224"/>
      <c r="AE553" s="224"/>
      <c r="AF553" s="224"/>
      <c r="AG553" s="224"/>
      <c r="AH553" s="125"/>
    </row>
    <row r="556" spans="1:34" s="112" customFormat="1" ht="53.25" customHeight="1" x14ac:dyDescent="0.2">
      <c r="A556" s="103" t="s">
        <v>1047</v>
      </c>
      <c r="B556" s="104"/>
      <c r="C556" s="104"/>
      <c r="D556" s="136"/>
      <c r="E556" s="136"/>
      <c r="F556" s="104"/>
      <c r="G556" s="104"/>
      <c r="H556" s="105"/>
      <c r="I556" s="106"/>
      <c r="J556" s="107"/>
      <c r="K556" s="106"/>
      <c r="L556" s="106"/>
      <c r="M556" s="108"/>
      <c r="N556" s="109"/>
      <c r="O556" s="110"/>
      <c r="P556" s="106"/>
      <c r="Q556" s="106"/>
      <c r="R556" s="106"/>
      <c r="S556" s="106"/>
      <c r="T556" s="106"/>
      <c r="U556" s="106"/>
      <c r="V556" s="107"/>
      <c r="W556" s="110"/>
      <c r="X556" s="106"/>
      <c r="Y556" s="106"/>
      <c r="Z556" s="106"/>
      <c r="AA556" s="106"/>
      <c r="AB556" s="106"/>
      <c r="AC556" s="223"/>
      <c r="AD556" s="223"/>
      <c r="AE556" s="223"/>
      <c r="AF556" s="223">
        <f>AF557+AF563</f>
        <v>76317.210000000006</v>
      </c>
      <c r="AG556" s="223">
        <f>AF556</f>
        <v>76317.210000000006</v>
      </c>
      <c r="AH556" s="111">
        <f>AG556</f>
        <v>76317.210000000006</v>
      </c>
    </row>
    <row r="557" spans="1:34" s="126" customFormat="1" ht="53.25" customHeight="1" x14ac:dyDescent="0.2">
      <c r="A557" s="117" t="s">
        <v>1045</v>
      </c>
      <c r="B557" s="118"/>
      <c r="C557" s="118"/>
      <c r="D557" s="116"/>
      <c r="E557" s="116"/>
      <c r="F557" s="118"/>
      <c r="G557" s="118"/>
      <c r="H557" s="116"/>
      <c r="I557" s="119"/>
      <c r="J557" s="120"/>
      <c r="K557" s="119"/>
      <c r="L557" s="121"/>
      <c r="M557" s="122"/>
      <c r="N557" s="123"/>
      <c r="O557" s="124"/>
      <c r="P557" s="119"/>
      <c r="Q557" s="119"/>
      <c r="R557" s="119"/>
      <c r="S557" s="119"/>
      <c r="T557" s="119"/>
      <c r="U557" s="119"/>
      <c r="V557" s="120"/>
      <c r="W557" s="124"/>
      <c r="X557" s="119"/>
      <c r="Y557" s="119"/>
      <c r="Z557" s="119"/>
      <c r="AA557" s="119"/>
      <c r="AB557" s="119"/>
      <c r="AC557" s="224"/>
      <c r="AD557" s="224"/>
      <c r="AE557" s="224"/>
      <c r="AF557" s="224">
        <f>AF558+AF559+AF560</f>
        <v>76317.210000000006</v>
      </c>
      <c r="AG557" s="224">
        <f>AF557</f>
        <v>76317.210000000006</v>
      </c>
      <c r="AH557" s="125">
        <f>AG557</f>
        <v>76317.210000000006</v>
      </c>
    </row>
    <row r="558" spans="1:34" ht="41.25" customHeight="1" x14ac:dyDescent="0.2">
      <c r="A558" s="140"/>
      <c r="AD558" s="137">
        <v>45170</v>
      </c>
      <c r="AE558" s="14" t="s">
        <v>1181</v>
      </c>
      <c r="AF558" s="10">
        <v>24317.21</v>
      </c>
    </row>
    <row r="559" spans="1:34" ht="41.25" customHeight="1" x14ac:dyDescent="0.2">
      <c r="A559" s="140"/>
      <c r="AE559" s="10" t="s">
        <v>1247</v>
      </c>
      <c r="AF559" s="10">
        <v>50699.79</v>
      </c>
    </row>
    <row r="560" spans="1:34" ht="41.25" customHeight="1" x14ac:dyDescent="0.2">
      <c r="A560" s="140"/>
      <c r="AE560" s="10" t="s">
        <v>1199</v>
      </c>
      <c r="AF560" s="10">
        <v>1300.21</v>
      </c>
    </row>
    <row r="561" spans="1:34" ht="41.25" customHeight="1" x14ac:dyDescent="0.2">
      <c r="A561" s="140"/>
    </row>
    <row r="562" spans="1:34" ht="41.25" customHeight="1" x14ac:dyDescent="0.2">
      <c r="A562" s="140"/>
    </row>
    <row r="563" spans="1:34" s="126" customFormat="1" ht="70.5" customHeight="1" x14ac:dyDescent="0.2">
      <c r="A563" s="117" t="s">
        <v>1046</v>
      </c>
      <c r="B563" s="118"/>
      <c r="C563" s="118"/>
      <c r="D563" s="116"/>
      <c r="E563" s="116"/>
      <c r="F563" s="118"/>
      <c r="G563" s="118"/>
      <c r="H563" s="116"/>
      <c r="I563" s="119"/>
      <c r="J563" s="120"/>
      <c r="K563" s="119"/>
      <c r="L563" s="121"/>
      <c r="M563" s="122"/>
      <c r="N563" s="123"/>
      <c r="O563" s="124"/>
      <c r="P563" s="119"/>
      <c r="Q563" s="119"/>
      <c r="R563" s="119"/>
      <c r="S563" s="119"/>
      <c r="T563" s="119"/>
      <c r="U563" s="119"/>
      <c r="V563" s="120"/>
      <c r="W563" s="124"/>
      <c r="X563" s="119"/>
      <c r="Y563" s="119"/>
      <c r="Z563" s="119"/>
      <c r="AA563" s="119"/>
      <c r="AB563" s="119"/>
      <c r="AC563" s="224"/>
      <c r="AD563" s="224"/>
      <c r="AE563" s="224"/>
      <c r="AF563" s="224">
        <f>AF564</f>
        <v>0</v>
      </c>
      <c r="AG563" s="224">
        <f>AF563</f>
        <v>0</v>
      </c>
      <c r="AH563" s="125">
        <f>AG563</f>
        <v>0</v>
      </c>
    </row>
    <row r="565" spans="1:34" s="112" customFormat="1" ht="53.25" customHeight="1" x14ac:dyDescent="0.2">
      <c r="A565" s="103" t="str">
        <f>'3η ΦΑΣΗ ΠΑΡΑΚΟΛ.'!B126</f>
        <v>Ενεργειακή Αναβάθμιση του Δημοτικού Σχολείου Κοίλων</v>
      </c>
      <c r="B565" s="104"/>
      <c r="C565" s="104"/>
      <c r="D565" s="136"/>
      <c r="E565" s="136"/>
      <c r="F565" s="104"/>
      <c r="G565" s="104"/>
      <c r="H565" s="105"/>
      <c r="I565" s="106"/>
      <c r="J565" s="107"/>
      <c r="K565" s="106"/>
      <c r="L565" s="106"/>
      <c r="M565" s="108"/>
      <c r="N565" s="109"/>
      <c r="O565" s="110"/>
      <c r="P565" s="106"/>
      <c r="Q565" s="106"/>
      <c r="R565" s="106"/>
      <c r="S565" s="106"/>
      <c r="T565" s="106"/>
      <c r="U565" s="106"/>
      <c r="V565" s="107"/>
      <c r="W565" s="110"/>
      <c r="X565" s="106"/>
      <c r="Y565" s="106"/>
      <c r="Z565" s="106"/>
      <c r="AA565" s="106"/>
      <c r="AB565" s="106"/>
      <c r="AC565" s="223"/>
      <c r="AD565" s="223"/>
      <c r="AE565" s="223"/>
      <c r="AF565" s="223">
        <f>AF566+AF571</f>
        <v>77215</v>
      </c>
      <c r="AG565" s="223">
        <f>AF565</f>
        <v>77215</v>
      </c>
      <c r="AH565" s="111">
        <f>E565+I565+M565+Q565+U565+Y565+AC565+AG565</f>
        <v>77215</v>
      </c>
    </row>
    <row r="566" spans="1:34" s="126" customFormat="1" ht="70.5" customHeight="1" x14ac:dyDescent="0.2">
      <c r="A566" s="117" t="str">
        <f>'3η ΦΑΣΗ ΠΑΡΑΚΟΛ.'!B127</f>
        <v>Ενεργειακή Αναβάθμιση του Δημοτικού Σχολείου Κοίλων</v>
      </c>
      <c r="B566" s="118"/>
      <c r="C566" s="118"/>
      <c r="D566" s="116"/>
      <c r="E566" s="116"/>
      <c r="F566" s="118"/>
      <c r="G566" s="118"/>
      <c r="H566" s="116"/>
      <c r="I566" s="119"/>
      <c r="J566" s="120"/>
      <c r="K566" s="119"/>
      <c r="L566" s="121"/>
      <c r="M566" s="122"/>
      <c r="N566" s="123"/>
      <c r="O566" s="124"/>
      <c r="P566" s="119"/>
      <c r="Q566" s="119"/>
      <c r="R566" s="119"/>
      <c r="S566" s="119"/>
      <c r="T566" s="119"/>
      <c r="U566" s="119"/>
      <c r="V566" s="120"/>
      <c r="W566" s="124"/>
      <c r="X566" s="119"/>
      <c r="Y566" s="119"/>
      <c r="Z566" s="119"/>
      <c r="AA566" s="119"/>
      <c r="AB566" s="119"/>
      <c r="AC566" s="224"/>
      <c r="AD566" s="224"/>
      <c r="AE566" s="224"/>
      <c r="AF566" s="224">
        <f>AF567+AF568+AF569+AF570</f>
        <v>77215</v>
      </c>
      <c r="AG566" s="224">
        <f>AF566</f>
        <v>77215</v>
      </c>
      <c r="AH566" s="125">
        <f>E566+I566+M566+Q566+U566+Y566+AC566+AG566</f>
        <v>77215</v>
      </c>
    </row>
    <row r="567" spans="1:34" ht="41.25" customHeight="1" x14ac:dyDescent="0.2">
      <c r="AD567" s="137">
        <v>45174</v>
      </c>
      <c r="AE567" s="10" t="s">
        <v>1191</v>
      </c>
      <c r="AF567" s="10">
        <v>77215</v>
      </c>
    </row>
    <row r="569" spans="1:34" ht="58.5" customHeight="1" x14ac:dyDescent="0.2"/>
    <row r="571" spans="1:34" s="126" customFormat="1" ht="70.5" customHeight="1" x14ac:dyDescent="0.2">
      <c r="A571" s="117" t="str">
        <f>'3η ΦΑΣΗ ΠΑΡΑΚΟΛ.'!B128</f>
        <v>ΕΚΔΟΣΗ ΠΙΣΤΟΠΟΙΗΤΙΚΟΥ ΕΝΕΡΓΕΙΑΚΗΣ ΕΠΙΘΕΩΡΗΣΗΣ ΜΕΤΑ ΤΗΝ ΟΛΟΚΛΗΡΩΣΗ ΤΗΣ
ΕΝΕΡΓΕΙΑΚΗΣ ΑΝΑΒΑΘΜΙΣΗΣ ΤΟΥ ΔΗΜΟΤΙΚΟΥ ΣΧΟΛΕΙΟΥ ΚΟΙΛΩΝ</v>
      </c>
      <c r="B571" s="118"/>
      <c r="C571" s="118"/>
      <c r="D571" s="116"/>
      <c r="E571" s="116"/>
      <c r="F571" s="118"/>
      <c r="G571" s="118"/>
      <c r="H571" s="116"/>
      <c r="I571" s="119"/>
      <c r="J571" s="120"/>
      <c r="K571" s="119"/>
      <c r="L571" s="121"/>
      <c r="M571" s="122"/>
      <c r="N571" s="123"/>
      <c r="O571" s="124"/>
      <c r="P571" s="119"/>
      <c r="Q571" s="119"/>
      <c r="R571" s="119"/>
      <c r="S571" s="119"/>
      <c r="T571" s="119"/>
      <c r="U571" s="119"/>
      <c r="V571" s="120"/>
      <c r="W571" s="124"/>
      <c r="X571" s="119"/>
      <c r="Y571" s="119"/>
      <c r="Z571" s="119"/>
      <c r="AA571" s="119"/>
      <c r="AB571" s="119"/>
      <c r="AC571" s="224"/>
      <c r="AD571" s="224"/>
      <c r="AE571" s="224"/>
      <c r="AF571" s="224">
        <f>AF572</f>
        <v>0</v>
      </c>
      <c r="AG571" s="224">
        <f>AF571</f>
        <v>0</v>
      </c>
      <c r="AH571" s="125">
        <f>AG571</f>
        <v>0</v>
      </c>
    </row>
    <row r="574" spans="1:34" s="112" customFormat="1" ht="53.25" customHeight="1" x14ac:dyDescent="0.2">
      <c r="A574" s="103" t="str">
        <f>'1η ΦΑΣΗ ΠΑΡΑΚΟΛ.'!B60</f>
        <v xml:space="preserve">Κτιριακές εγκαταστάσεις Δομών στήριξης ατόμων με νοητική υστέρηση και πολλαπλές αναπηρίες στην
Ζ.Ε.Π του Δήμου Κοζάνης
</v>
      </c>
      <c r="B574" s="104"/>
      <c r="C574" s="104"/>
      <c r="D574" s="136"/>
      <c r="E574" s="136"/>
      <c r="F574" s="104"/>
      <c r="G574" s="104"/>
      <c r="H574" s="105"/>
      <c r="I574" s="106"/>
      <c r="J574" s="107"/>
      <c r="K574" s="106"/>
      <c r="L574" s="106"/>
      <c r="M574" s="108"/>
      <c r="N574" s="109"/>
      <c r="O574" s="110"/>
      <c r="P574" s="106"/>
      <c r="Q574" s="106"/>
      <c r="R574" s="106"/>
      <c r="S574" s="106"/>
      <c r="T574" s="106"/>
      <c r="U574" s="106"/>
      <c r="V574" s="107"/>
      <c r="W574" s="110"/>
      <c r="X574" s="106"/>
      <c r="Y574" s="106"/>
      <c r="Z574" s="106"/>
      <c r="AA574" s="106"/>
      <c r="AB574" s="106"/>
      <c r="AC574" s="223"/>
      <c r="AD574" s="223"/>
      <c r="AE574" s="223"/>
      <c r="AF574" s="223">
        <f>AF575</f>
        <v>442314.43</v>
      </c>
      <c r="AG574" s="223">
        <f>AF574</f>
        <v>442314.43</v>
      </c>
      <c r="AH574" s="111">
        <f>E574+I574+M574+Q574+U574+Y574+AC574+AG574</f>
        <v>442314.43</v>
      </c>
    </row>
    <row r="575" spans="1:34" s="126" customFormat="1" ht="70.5" customHeight="1" x14ac:dyDescent="0.2">
      <c r="A575" s="117" t="s">
        <v>1192</v>
      </c>
      <c r="B575" s="118"/>
      <c r="C575" s="118"/>
      <c r="D575" s="116"/>
      <c r="E575" s="116"/>
      <c r="F575" s="118"/>
      <c r="G575" s="118"/>
      <c r="H575" s="116"/>
      <c r="I575" s="119"/>
      <c r="J575" s="120"/>
      <c r="K575" s="119"/>
      <c r="L575" s="121"/>
      <c r="M575" s="122"/>
      <c r="N575" s="123"/>
      <c r="O575" s="124"/>
      <c r="P575" s="119"/>
      <c r="Q575" s="119"/>
      <c r="R575" s="119"/>
      <c r="S575" s="119"/>
      <c r="T575" s="119"/>
      <c r="U575" s="119"/>
      <c r="V575" s="120"/>
      <c r="W575" s="124"/>
      <c r="X575" s="119"/>
      <c r="Y575" s="119"/>
      <c r="Z575" s="119"/>
      <c r="AA575" s="119"/>
      <c r="AB575" s="119"/>
      <c r="AC575" s="224"/>
      <c r="AD575" s="224"/>
      <c r="AE575" s="224"/>
      <c r="AF575" s="224">
        <f>AF576+AF577+AF578</f>
        <v>442314.43</v>
      </c>
      <c r="AG575" s="224">
        <f>AF575</f>
        <v>442314.43</v>
      </c>
      <c r="AH575" s="125">
        <f>E575+I575+M575+Q575+U575+Y575+AC575+AG575</f>
        <v>442314.43</v>
      </c>
    </row>
    <row r="576" spans="1:34" ht="41.25" customHeight="1" x14ac:dyDescent="0.2">
      <c r="AD576" s="137">
        <v>45182</v>
      </c>
      <c r="AE576" s="10" t="s">
        <v>1193</v>
      </c>
      <c r="AF576" s="10">
        <v>287787.48</v>
      </c>
    </row>
    <row r="577" spans="1:34" ht="41.25" customHeight="1" x14ac:dyDescent="0.2">
      <c r="AD577" s="137">
        <v>45195</v>
      </c>
      <c r="AE577" s="10" t="s">
        <v>1194</v>
      </c>
      <c r="AF577" s="10">
        <v>154526.95000000001</v>
      </c>
    </row>
    <row r="588" spans="1:34" s="112" customFormat="1" ht="53.25" customHeight="1" x14ac:dyDescent="0.2">
      <c r="A588" s="103" t="str">
        <f>'1η ΦΑΣΗ ΠΑΡΑΚΟΛ.'!B61</f>
        <v xml:space="preserve">Ανάπλαση Πλατείας Λασσάνη και πέριξ οδών </v>
      </c>
      <c r="B588" s="104"/>
      <c r="C588" s="104"/>
      <c r="D588" s="136"/>
      <c r="E588" s="136"/>
      <c r="F588" s="104"/>
      <c r="G588" s="104"/>
      <c r="H588" s="105"/>
      <c r="I588" s="106"/>
      <c r="J588" s="107"/>
      <c r="K588" s="106"/>
      <c r="L588" s="106"/>
      <c r="M588" s="108"/>
      <c r="N588" s="109"/>
      <c r="O588" s="110"/>
      <c r="P588" s="106"/>
      <c r="Q588" s="106"/>
      <c r="R588" s="106"/>
      <c r="S588" s="106"/>
      <c r="T588" s="106"/>
      <c r="U588" s="106"/>
      <c r="V588" s="107"/>
      <c r="W588" s="110"/>
      <c r="X588" s="106"/>
      <c r="Y588" s="106"/>
      <c r="Z588" s="106"/>
      <c r="AA588" s="106"/>
      <c r="AB588" s="106"/>
      <c r="AC588" s="223"/>
      <c r="AD588" s="223"/>
      <c r="AE588" s="223"/>
      <c r="AF588" s="223"/>
      <c r="AG588" s="223">
        <f>AG589+AG601</f>
        <v>93280.28</v>
      </c>
      <c r="AH588" s="111">
        <f>AG588</f>
        <v>93280.28</v>
      </c>
    </row>
    <row r="589" spans="1:34" s="126" customFormat="1" ht="53.25" customHeight="1" x14ac:dyDescent="0.2">
      <c r="A589" s="117" t="s">
        <v>1200</v>
      </c>
      <c r="B589" s="118"/>
      <c r="C589" s="118"/>
      <c r="D589" s="116"/>
      <c r="E589" s="116"/>
      <c r="F589" s="118"/>
      <c r="G589" s="118"/>
      <c r="H589" s="116"/>
      <c r="I589" s="119"/>
      <c r="J589" s="120"/>
      <c r="K589" s="119"/>
      <c r="L589" s="121"/>
      <c r="M589" s="122"/>
      <c r="N589" s="123"/>
      <c r="O589" s="124"/>
      <c r="P589" s="119"/>
      <c r="Q589" s="119"/>
      <c r="R589" s="119"/>
      <c r="S589" s="119"/>
      <c r="T589" s="119"/>
      <c r="U589" s="119"/>
      <c r="V589" s="120"/>
      <c r="W589" s="124"/>
      <c r="X589" s="119"/>
      <c r="Y589" s="119"/>
      <c r="Z589" s="119"/>
      <c r="AA589" s="119"/>
      <c r="AB589" s="119"/>
      <c r="AC589" s="224"/>
      <c r="AD589" s="224"/>
      <c r="AE589" s="224"/>
      <c r="AF589" s="224"/>
      <c r="AG589" s="224">
        <f>AG590+AG591+AG592+AG593+AG594+AG595+AG596+AG597+AG598+AG599+AG600</f>
        <v>93280.28</v>
      </c>
      <c r="AH589" s="125">
        <f>AG589</f>
        <v>93280.28</v>
      </c>
    </row>
    <row r="590" spans="1:34" ht="41.25" customHeight="1" x14ac:dyDescent="0.2">
      <c r="AE590" s="137">
        <v>45197</v>
      </c>
      <c r="AF590" s="10" t="s">
        <v>1202</v>
      </c>
      <c r="AG590" s="10">
        <v>93280.28</v>
      </c>
    </row>
    <row r="601" spans="1:34" s="126" customFormat="1" ht="53.25" customHeight="1" x14ac:dyDescent="0.2">
      <c r="A601" s="117" t="s">
        <v>1201</v>
      </c>
      <c r="B601" s="118"/>
      <c r="C601" s="118"/>
      <c r="D601" s="116"/>
      <c r="E601" s="116"/>
      <c r="F601" s="118"/>
      <c r="G601" s="118"/>
      <c r="H601" s="116"/>
      <c r="I601" s="119"/>
      <c r="J601" s="120"/>
      <c r="K601" s="119"/>
      <c r="L601" s="121"/>
      <c r="M601" s="122"/>
      <c r="N601" s="123"/>
      <c r="O601" s="124"/>
      <c r="P601" s="119"/>
      <c r="Q601" s="119"/>
      <c r="R601" s="119"/>
      <c r="S601" s="119"/>
      <c r="T601" s="119"/>
      <c r="U601" s="119"/>
      <c r="V601" s="120"/>
      <c r="W601" s="124"/>
      <c r="X601" s="119"/>
      <c r="Y601" s="119"/>
      <c r="Z601" s="119"/>
      <c r="AA601" s="119"/>
      <c r="AB601" s="119"/>
      <c r="AC601" s="224"/>
      <c r="AD601" s="224"/>
      <c r="AE601" s="224"/>
      <c r="AF601" s="224"/>
      <c r="AG601" s="224"/>
      <c r="AH601" s="125"/>
    </row>
    <row r="604" spans="1:34" s="112" customFormat="1" ht="53.25" customHeight="1" x14ac:dyDescent="0.2">
      <c r="A604" s="103" t="str">
        <f>'1η ΦΑΣΗ ΠΑΡΑΚΟΛ.'!B43</f>
        <v>Ενεργειακή Αναβάθμιση του 2ου Δημοτικού Σχολείου Κοζάνης</v>
      </c>
      <c r="B604" s="104"/>
      <c r="C604" s="104"/>
      <c r="D604" s="136"/>
      <c r="E604" s="136"/>
      <c r="F604" s="104"/>
      <c r="G604" s="104"/>
      <c r="H604" s="105"/>
      <c r="I604" s="106"/>
      <c r="J604" s="107"/>
      <c r="K604" s="106"/>
      <c r="L604" s="106"/>
      <c r="M604" s="108"/>
      <c r="N604" s="109"/>
      <c r="O604" s="110"/>
      <c r="P604" s="106"/>
      <c r="Q604" s="106"/>
      <c r="R604" s="106"/>
      <c r="S604" s="106"/>
      <c r="T604" s="106"/>
      <c r="U604" s="106"/>
      <c r="V604" s="107"/>
      <c r="W604" s="110"/>
      <c r="X604" s="106"/>
      <c r="Y604" s="106"/>
      <c r="Z604" s="106"/>
      <c r="AA604" s="106"/>
      <c r="AB604" s="106"/>
      <c r="AC604" s="223"/>
      <c r="AD604" s="223"/>
      <c r="AE604" s="223"/>
      <c r="AF604" s="223">
        <f>AF605+AF611</f>
        <v>27998.25</v>
      </c>
      <c r="AG604" s="223">
        <f>AF604</f>
        <v>27998.25</v>
      </c>
      <c r="AH604" s="111">
        <f>AG604</f>
        <v>27998.25</v>
      </c>
    </row>
    <row r="605" spans="1:34" s="126" customFormat="1" ht="53.25" customHeight="1" x14ac:dyDescent="0.2">
      <c r="A605" s="117" t="str">
        <f>'3η ΦΑΣΗ ΠΑΡΑΚΟΛ.'!B148</f>
        <v>Ενεργειακή Αναβάθμιση 2ου Δημοτικού Σχολείου Κοζάνης</v>
      </c>
      <c r="B605" s="118"/>
      <c r="C605" s="118"/>
      <c r="D605" s="116"/>
      <c r="E605" s="116"/>
      <c r="F605" s="118"/>
      <c r="G605" s="118"/>
      <c r="H605" s="116"/>
      <c r="I605" s="119"/>
      <c r="J605" s="120"/>
      <c r="K605" s="119"/>
      <c r="L605" s="121"/>
      <c r="M605" s="122"/>
      <c r="N605" s="123"/>
      <c r="O605" s="124"/>
      <c r="P605" s="119"/>
      <c r="Q605" s="119"/>
      <c r="R605" s="119"/>
      <c r="S605" s="119"/>
      <c r="T605" s="119"/>
      <c r="U605" s="119"/>
      <c r="V605" s="120"/>
      <c r="W605" s="124"/>
      <c r="X605" s="119"/>
      <c r="Y605" s="119"/>
      <c r="Z605" s="119"/>
      <c r="AA605" s="119"/>
      <c r="AB605" s="119"/>
      <c r="AC605" s="224"/>
      <c r="AD605" s="224"/>
      <c r="AE605" s="224"/>
      <c r="AF605" s="224">
        <f>AF606+AF607+AF608+AF609+AF610</f>
        <v>27998.25</v>
      </c>
      <c r="AG605" s="224">
        <f>AF605</f>
        <v>27998.25</v>
      </c>
      <c r="AH605" s="125">
        <f>AG605</f>
        <v>27998.25</v>
      </c>
    </row>
    <row r="606" spans="1:34" ht="41.25" customHeight="1" x14ac:dyDescent="0.2">
      <c r="AD606" s="137">
        <v>45197</v>
      </c>
      <c r="AE606" s="10" t="s">
        <v>1203</v>
      </c>
      <c r="AF606" s="10">
        <v>27998.25</v>
      </c>
    </row>
    <row r="611" spans="1:34" s="126" customFormat="1" ht="53.25" customHeight="1" x14ac:dyDescent="0.2">
      <c r="A611" s="117" t="str">
        <f>'3η ΦΑΣΗ ΠΑΡΑΚΟΛ.'!B149</f>
        <v>ΕΚΔΟΣΗ ΠΙΣΤΟΠΟΙΗΤΙΚΟΥ ΕΝΕΡΓΕΙΑΚΗΣ ΕΠΙΘΕΩΡΗΣΗΣ ΜΕΤΑ ΤΗΝ ΟΛΟΚΛΗΡΩΣΗ ΤΗΣ
ΕΝΕΡΓΕΙΑΚΗΣ ΑΝΑΒΑΘΜΙΣΗΣ ΤΟΥ 2ΟΥ ΔΗΜΟΤΙΚΟΥ ΣΧΟΛΕΙΟΥ ΚΟΖΑΝΗΣ</v>
      </c>
      <c r="B611" s="118"/>
      <c r="C611" s="118"/>
      <c r="D611" s="116"/>
      <c r="E611" s="116"/>
      <c r="F611" s="118"/>
      <c r="G611" s="118"/>
      <c r="H611" s="116"/>
      <c r="I611" s="119"/>
      <c r="J611" s="120"/>
      <c r="K611" s="119"/>
      <c r="L611" s="121"/>
      <c r="M611" s="122"/>
      <c r="N611" s="123"/>
      <c r="O611" s="124"/>
      <c r="P611" s="119"/>
      <c r="Q611" s="119"/>
      <c r="R611" s="119"/>
      <c r="S611" s="119"/>
      <c r="T611" s="119"/>
      <c r="U611" s="119"/>
      <c r="V611" s="120"/>
      <c r="W611" s="124"/>
      <c r="X611" s="119"/>
      <c r="Y611" s="119"/>
      <c r="Z611" s="119"/>
      <c r="AA611" s="119"/>
      <c r="AB611" s="119"/>
      <c r="AC611" s="224"/>
      <c r="AD611" s="224"/>
      <c r="AE611" s="224"/>
      <c r="AF611" s="224"/>
      <c r="AG611" s="224"/>
      <c r="AH611" s="125"/>
    </row>
  </sheetData>
  <sheetProtection selectLockedCells="1" selectUnlockedCells="1"/>
  <mergeCells count="8">
    <mergeCell ref="AD5:AG5"/>
    <mergeCell ref="Z5:AC5"/>
    <mergeCell ref="B5:D5"/>
    <mergeCell ref="F5:H5"/>
    <mergeCell ref="J5:L5"/>
    <mergeCell ref="N5:P5"/>
    <mergeCell ref="R5:T5"/>
    <mergeCell ref="V5:Y5"/>
  </mergeCells>
  <pageMargins left="0" right="0" top="0.17986111111111111" bottom="0.17986111111111111" header="0.51180555555555551" footer="0.51180555555555551"/>
  <pageSetup paperSize="9" scale="43" firstPageNumber="0" orientation="landscape" horizontalDpi="300" verticalDpi="300" r:id="rId1"/>
  <headerFooter alignWithMargins="0"/>
  <rowBreaks count="2" manualBreakCount="2">
    <brk id="274" max="16383" man="1"/>
    <brk id="305" max="16383" man="1"/>
  </rowBreaks>
  <colBreaks count="4" manualBreakCount="4">
    <brk id="9" max="608" man="1"/>
    <brk id="34" max="608" man="1"/>
    <brk id="59" max="608" man="1"/>
    <brk id="60" max="608" man="1"/>
  </col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view="pageBreakPreview" workbookViewId="0">
      <selection activeCell="D14" sqref="D14"/>
    </sheetView>
  </sheetViews>
  <sheetFormatPr defaultRowHeight="12.75" x14ac:dyDescent="0.2"/>
  <sheetData/>
  <sheetProtection selectLockedCells="1" selectUnlockedCells="1"/>
  <pageMargins left="0.7" right="0.7" top="0.75" bottom="0.75" header="0.51180555555555551" footer="0.51180555555555551"/>
  <pageSetup paperSize="9"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6</vt:i4>
      </vt:variant>
      <vt:variant>
        <vt:lpstr>Καθορισμένες περιοχές</vt:lpstr>
      </vt:variant>
      <vt:variant>
        <vt:i4>23</vt:i4>
      </vt:variant>
    </vt:vector>
  </HeadingPairs>
  <TitlesOfParts>
    <vt:vector size="29" baseType="lpstr">
      <vt:lpstr>Γράφημα1</vt:lpstr>
      <vt:lpstr>ΣΥΓΚΕΝΤΡΩΤΙΚΑ</vt:lpstr>
      <vt:lpstr>1η ΦΑΣΗ ΠΑΡΑΚΟΛ.</vt:lpstr>
      <vt:lpstr>3η ΦΑΣΗ ΠΑΡΑΚΟΛ.</vt:lpstr>
      <vt:lpstr>ΠΛΗΡΩΜΕΣ</vt:lpstr>
      <vt:lpstr>Φύλλο3</vt:lpstr>
      <vt:lpstr>'1η ΦΑΣΗ ΠΑΡΑΚΟΛ.'!__xlnm._FilterDatabase</vt:lpstr>
      <vt:lpstr>'3η ΦΑΣΗ ΠΑΡΑΚΟΛ.'!__xlnm._FilterDatabase</vt:lpstr>
      <vt:lpstr>ΠΛΗΡΩΜΕΣ!__xlnm._FilterDatabase</vt:lpstr>
      <vt:lpstr>__xlnm._FilterDatabase_1</vt:lpstr>
      <vt:lpstr>__xlnm._FilterDatabase_1_1</vt:lpstr>
      <vt:lpstr>__xlnm._FilterDatabase_2</vt:lpstr>
      <vt:lpstr>'1η ΦΑΣΗ ΠΑΡΑΚΟΛ.'!__xlnm.Print_Titles</vt:lpstr>
      <vt:lpstr>'3η ΦΑΣΗ ΠΑΡΑΚΟΛ.'!__xlnm.Print_Titles</vt:lpstr>
      <vt:lpstr>'3η ΦΑΣΗ ΠΑΡΑΚΟΛ.'!Excel_BuiltIn__FilterDatabase</vt:lpstr>
      <vt:lpstr>ΠΛΗΡΩΜΕΣ!Excel_BuiltIn__FilterDatabase</vt:lpstr>
      <vt:lpstr>'1η ΦΑΣΗ ΠΑΡΑΚΟΛ.'!Print_Area</vt:lpstr>
      <vt:lpstr>'3η ΦΑΣΗ ΠΑΡΑΚΟΛ.'!Print_Area</vt:lpstr>
      <vt:lpstr>Γράφημα1!Print_Area</vt:lpstr>
      <vt:lpstr>ΠΛΗΡΩΜΕΣ!Print_Area</vt:lpstr>
      <vt:lpstr>ΣΥΓΚΕΝΤΡΩΤΙΚΑ!Print_Area</vt:lpstr>
      <vt:lpstr>'1η ΦΑΣΗ ΠΑΡΑΚΟΛ.'!Print_Titles</vt:lpstr>
      <vt:lpstr>'3η ΦΑΣΗ ΠΑΡΑΚΟΛ.'!Print_Titles</vt:lpstr>
      <vt:lpstr>'1η ΦΑΣΗ ΠΑΡΑΚΟΛ.'!Z_7A213D37_28C0_4BD3_9D3E_FCCF54C67B26_.wvu.FilterData</vt:lpstr>
      <vt:lpstr>'3η ΦΑΣΗ ΠΑΡΑΚΟΛ.'!Z_7A213D37_28C0_4BD3_9D3E_FCCF54C67B26_.wvu.FilterData</vt:lpstr>
      <vt:lpstr>ΠΛΗΡΩΜΕΣ!Z_7A213D37_28C0_4BD3_9D3E_FCCF54C67B26_.wvu.FilterData</vt:lpstr>
      <vt:lpstr>'1η ΦΑΣΗ ΠΑΡΑΚΟΛ.'!Z_7A213D37_28C0_4BD3_9D3E_FCCF54C67B26_.wvu.PrintTitles</vt:lpstr>
      <vt:lpstr>'3η ΦΑΣΗ ΠΑΡΑΚΟΛ.'!Z_7A213D37_28C0_4BD3_9D3E_FCCF54C67B26_.wvu.PrintTitles</vt:lpstr>
      <vt:lpstr>ΠΛΗΡΩΜΕΣ!Z_7A213D37_28C0_4BD3_9D3E_FCCF54C67B26_.wvu.Rows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cp:lastModifiedBy>
  <cp:lastPrinted>2023-11-07T08:18:10Z</cp:lastPrinted>
  <dcterms:created xsi:type="dcterms:W3CDTF">2016-02-26T10:14:18Z</dcterms:created>
  <dcterms:modified xsi:type="dcterms:W3CDTF">2023-12-14T11:21:37Z</dcterms:modified>
</cp:coreProperties>
</file>